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7785" tabRatio="281" activeTab="0"/>
  </bookViews>
  <sheets>
    <sheet name="struktura trhu" sheetId="1" r:id="rId1"/>
    <sheet name="vývoj trhu" sheetId="2" r:id="rId2"/>
    <sheet name="graf" sheetId="3" r:id="rId3"/>
    <sheet name="zahraničí" sheetId="4" r:id="rId4"/>
    <sheet name="země" sheetId="5" r:id="rId5"/>
    <sheet name="pozice v MZe" sheetId="6" r:id="rId6"/>
    <sheet name="List2" sheetId="7" r:id="rId7"/>
    <sheet name="List3" sheetId="8" r:id="rId8"/>
  </sheets>
  <definedNames>
    <definedName name="_xlnm.Print_Area" localSheetId="3">'zahraničí'!$A$1:$K$49</definedName>
    <definedName name="_xlnm.Print_Area" localSheetId="4">'země'!$J$1</definedName>
  </definedNames>
  <calcPr fullCalcOnLoad="1"/>
</workbook>
</file>

<file path=xl/sharedStrings.xml><?xml version="1.0" encoding="utf-8"?>
<sst xmlns="http://schemas.openxmlformats.org/spreadsheetml/2006/main" count="305" uniqueCount="225">
  <si>
    <t>Struktura trhu s květinami 2022</t>
  </si>
  <si>
    <r>
      <t xml:space="preserve">s dopočty </t>
    </r>
    <r>
      <rPr>
        <sz val="11"/>
        <color indexed="8"/>
        <rFont val="Calibri"/>
        <family val="2"/>
      </rPr>
      <t>(v mil.Kč)</t>
    </r>
  </si>
  <si>
    <t>zbožová skupina:</t>
  </si>
  <si>
    <t>cibuloviny</t>
  </si>
  <si>
    <t>záhonové</t>
  </si>
  <si>
    <t>hrnkové</t>
  </si>
  <si>
    <t>řezané</t>
  </si>
  <si>
    <t>zeleň</t>
  </si>
  <si>
    <t>sušené</t>
  </si>
  <si>
    <t>osiva</t>
  </si>
  <si>
    <t>celkem</t>
  </si>
  <si>
    <t>%</t>
  </si>
  <si>
    <t>produkce</t>
  </si>
  <si>
    <t>dovoz</t>
  </si>
  <si>
    <t>vývoz</t>
  </si>
  <si>
    <t>zdroje zboží</t>
  </si>
  <si>
    <t>náklady distribuce</t>
  </si>
  <si>
    <t>marže maloobchodu</t>
  </si>
  <si>
    <t>DPH</t>
  </si>
  <si>
    <t>spotřeba</t>
  </si>
  <si>
    <t>Ø spotřeba v Kč/obyv.</t>
  </si>
  <si>
    <t>Pramen: ČSÚ</t>
  </si>
  <si>
    <t>Zpracoval: Nachlinger Zd.</t>
  </si>
  <si>
    <t>podíl zdrojů zboží na trhu:</t>
  </si>
  <si>
    <t>Vývoj trhu s květinami 2011 – 2022</t>
  </si>
  <si>
    <t>v mil. Kč</t>
  </si>
  <si>
    <t>2022/21</t>
  </si>
  <si>
    <t>Zdroje:</t>
  </si>
  <si>
    <t>vývoj  %</t>
  </si>
  <si>
    <t>tuzemská produkce</t>
  </si>
  <si>
    <t>import</t>
  </si>
  <si>
    <t>nelegální dovoz</t>
  </si>
  <si>
    <t>korekce</t>
  </si>
  <si>
    <t>korekce INTRASTAT</t>
  </si>
  <si>
    <t>zdroje zboží celkem</t>
  </si>
  <si>
    <r>
      <t>Odbyt</t>
    </r>
    <r>
      <rPr>
        <sz val="14"/>
        <color indexed="8"/>
        <rFont val="Arial"/>
        <family val="2"/>
      </rPr>
      <t>:</t>
    </r>
  </si>
  <si>
    <t>export</t>
  </si>
  <si>
    <t>tuzemský prodej</t>
  </si>
  <si>
    <t>odbyt  celkem</t>
  </si>
  <si>
    <t>spotřeba:</t>
  </si>
  <si>
    <t>přírůstek %</t>
  </si>
  <si>
    <t>Kč/obyv.ČR</t>
  </si>
  <si>
    <t>průměr počítán na 10,4 mil.obyvatel</t>
  </si>
  <si>
    <t>Vývoj trhu s květinami 2011 – 2021</t>
  </si>
  <si>
    <t>roky</t>
  </si>
  <si>
    <t xml:space="preserve">  </t>
  </si>
  <si>
    <t>Zahraniční obchod s květinami 2022</t>
  </si>
  <si>
    <r>
      <t xml:space="preserve">s dopočty </t>
    </r>
    <r>
      <rPr>
        <sz val="12"/>
        <rFont val="Arial"/>
        <family val="2"/>
      </rPr>
      <t>(v tis. Kč)</t>
    </r>
  </si>
  <si>
    <t>celní</t>
  </si>
  <si>
    <t>ČSÚ</t>
  </si>
  <si>
    <t>položka</t>
  </si>
  <si>
    <t>skupina zboží</t>
  </si>
  <si>
    <t>0601 1010</t>
  </si>
  <si>
    <t>hyacinty v klidu</t>
  </si>
  <si>
    <t>0601 1020</t>
  </si>
  <si>
    <t>narcisy v klidu</t>
  </si>
  <si>
    <t>0601 1030</t>
  </si>
  <si>
    <t>tulipány v klidu</t>
  </si>
  <si>
    <t>0601 1040</t>
  </si>
  <si>
    <t>gladioly v klidu</t>
  </si>
  <si>
    <t>0601 1090</t>
  </si>
  <si>
    <t>ostatní v klidu</t>
  </si>
  <si>
    <t>0601 2030</t>
  </si>
  <si>
    <t>orchideje, hyacint, narcis a tulipán ve vegetaci</t>
  </si>
  <si>
    <t>0601 2090</t>
  </si>
  <si>
    <t>ostatní ve vegetaci</t>
  </si>
  <si>
    <t>0601</t>
  </si>
  <si>
    <t>cibuloviny celkem</t>
  </si>
  <si>
    <t>0602 1090</t>
  </si>
  <si>
    <t>nezakoř.řízky a rouby*</t>
  </si>
  <si>
    <t>0602 9050</t>
  </si>
  <si>
    <t>venkovní rostliny, ne dřeviny **</t>
  </si>
  <si>
    <t>0602 9070</t>
  </si>
  <si>
    <t>zakoř.řízky a ml.rostl.květin</t>
  </si>
  <si>
    <t>0602 9091</t>
  </si>
  <si>
    <t>kvetoucí rostliny pokojové</t>
  </si>
  <si>
    <t>0602 9099</t>
  </si>
  <si>
    <t>nekvetoucí rostliny pokojové</t>
  </si>
  <si>
    <t>0602</t>
  </si>
  <si>
    <t>rostliny květin celkem</t>
  </si>
  <si>
    <t>0603 1100</t>
  </si>
  <si>
    <t>růže</t>
  </si>
  <si>
    <t>0603 1200</t>
  </si>
  <si>
    <t>karafiáty</t>
  </si>
  <si>
    <t>0603 1300</t>
  </si>
  <si>
    <t>orchideje</t>
  </si>
  <si>
    <t>0603 1400</t>
  </si>
  <si>
    <t>chryzantémy</t>
  </si>
  <si>
    <t>0603 1500</t>
  </si>
  <si>
    <t>lilie</t>
  </si>
  <si>
    <t>0603 1910</t>
  </si>
  <si>
    <t>gladioly</t>
  </si>
  <si>
    <t>0603 1920</t>
  </si>
  <si>
    <t>pryskyřníky</t>
  </si>
  <si>
    <t>0603 1970</t>
  </si>
  <si>
    <t>řezané květy a poupata ostatní</t>
  </si>
  <si>
    <t>0603 9000</t>
  </si>
  <si>
    <t>sušené a barvené</t>
  </si>
  <si>
    <t>0603</t>
  </si>
  <si>
    <t>řezané květy celkem</t>
  </si>
  <si>
    <t>0604 2011</t>
  </si>
  <si>
    <t>lišejník sobí k okras.účelům</t>
  </si>
  <si>
    <t>0604 2019</t>
  </si>
  <si>
    <t>mechy a lišejníky k okr.účelům</t>
  </si>
  <si>
    <t>0604 2090</t>
  </si>
  <si>
    <t>listy a větve čerstvé k okr.účelům</t>
  </si>
  <si>
    <t>0604 9011</t>
  </si>
  <si>
    <t>lišejník sobí upravený</t>
  </si>
  <si>
    <t>0604 9019</t>
  </si>
  <si>
    <t>mechy a lišejníky ostatní</t>
  </si>
  <si>
    <t>0604 9091</t>
  </si>
  <si>
    <t>listy, větve a výhony sušené</t>
  </si>
  <si>
    <t>0604 9099</t>
  </si>
  <si>
    <t>listy, větve a výhony ostatní</t>
  </si>
  <si>
    <t>0604</t>
  </si>
  <si>
    <t>řezaná zeleň celkem</t>
  </si>
  <si>
    <t>1209 3000</t>
  </si>
  <si>
    <t>osiva bylin na květy</t>
  </si>
  <si>
    <t>1209 9991</t>
  </si>
  <si>
    <t>ostatní osiva</t>
  </si>
  <si>
    <t>1209</t>
  </si>
  <si>
    <t>osiva květin celkem</t>
  </si>
  <si>
    <t>květiny celkem</t>
  </si>
  <si>
    <t>* včetně okrasných školek</t>
  </si>
  <si>
    <t>** včetně trvalek</t>
  </si>
  <si>
    <t>Pořadí zemí podle dovozu</t>
  </si>
  <si>
    <t>Pořadí zemí podle vývozu</t>
  </si>
  <si>
    <t>stát</t>
  </si>
  <si>
    <t>tis. Kč</t>
  </si>
  <si>
    <t>1.</t>
  </si>
  <si>
    <t>Nizozemsko</t>
  </si>
  <si>
    <t>Německo</t>
  </si>
  <si>
    <t>2</t>
  </si>
  <si>
    <t>Slovensko</t>
  </si>
  <si>
    <t>3</t>
  </si>
  <si>
    <t>Ekvádor</t>
  </si>
  <si>
    <t>Dánsko</t>
  </si>
  <si>
    <t>4</t>
  </si>
  <si>
    <t>Kolumbie</t>
  </si>
  <si>
    <t>Maďarsko</t>
  </si>
  <si>
    <t>5</t>
  </si>
  <si>
    <t>Itálie</t>
  </si>
  <si>
    <t>Rakousko</t>
  </si>
  <si>
    <t>6</t>
  </si>
  <si>
    <t>Polsko</t>
  </si>
  <si>
    <t>7</t>
  </si>
  <si>
    <t>Bulharsko</t>
  </si>
  <si>
    <t>8</t>
  </si>
  <si>
    <t>Keňa</t>
  </si>
  <si>
    <t>9</t>
  </si>
  <si>
    <t>Rusko</t>
  </si>
  <si>
    <t>10</t>
  </si>
  <si>
    <t>Španělsko</t>
  </si>
  <si>
    <t>Japonsko</t>
  </si>
  <si>
    <t>11</t>
  </si>
  <si>
    <t>Izrael</t>
  </si>
  <si>
    <t>Spojené státy</t>
  </si>
  <si>
    <t>12.</t>
  </si>
  <si>
    <t>Čína</t>
  </si>
  <si>
    <t>Švýcarsko</t>
  </si>
  <si>
    <t>13.</t>
  </si>
  <si>
    <t>Kostarika</t>
  </si>
  <si>
    <t>Švédsko</t>
  </si>
  <si>
    <t>14.</t>
  </si>
  <si>
    <t>Etiopie</t>
  </si>
  <si>
    <t>Thajsko</t>
  </si>
  <si>
    <t>15.</t>
  </si>
  <si>
    <t>Spojené království</t>
  </si>
  <si>
    <t>16.</t>
  </si>
  <si>
    <t>Belgie</t>
  </si>
  <si>
    <t>17.</t>
  </si>
  <si>
    <t>Francie</t>
  </si>
  <si>
    <t>Ukrajina</t>
  </si>
  <si>
    <t>18.</t>
  </si>
  <si>
    <t>Bělorusko</t>
  </si>
  <si>
    <t>19.</t>
  </si>
  <si>
    <t>Indie</t>
  </si>
  <si>
    <t>20.</t>
  </si>
  <si>
    <t>Spojené Státy</t>
  </si>
  <si>
    <t>Kazachstán</t>
  </si>
  <si>
    <t>21.</t>
  </si>
  <si>
    <t>Jihoafrická republika</t>
  </si>
  <si>
    <t>Slovinsko</t>
  </si>
  <si>
    <t>22.</t>
  </si>
  <si>
    <t>Uganda</t>
  </si>
  <si>
    <t>23.</t>
  </si>
  <si>
    <t>Srí Lanka</t>
  </si>
  <si>
    <t>Singapur</t>
  </si>
  <si>
    <t>24.</t>
  </si>
  <si>
    <t>Turecko</t>
  </si>
  <si>
    <t>Rumunsko</t>
  </si>
  <si>
    <t>25.</t>
  </si>
  <si>
    <t>Chorvatsko</t>
  </si>
  <si>
    <t>26.</t>
  </si>
  <si>
    <t>Portugalsko</t>
  </si>
  <si>
    <t>Tchaj-wan</t>
  </si>
  <si>
    <t>27.</t>
  </si>
  <si>
    <t>Litva</t>
  </si>
  <si>
    <t>28.</t>
  </si>
  <si>
    <t>Mexiko</t>
  </si>
  <si>
    <t>Kyrgyzská republika</t>
  </si>
  <si>
    <t>29.</t>
  </si>
  <si>
    <t>Guatemala</t>
  </si>
  <si>
    <t>30.</t>
  </si>
  <si>
    <t>Indonesie</t>
  </si>
  <si>
    <t>Estonsko</t>
  </si>
  <si>
    <t xml:space="preserve">   celkem</t>
  </si>
  <si>
    <t>Vývoj sektoru okrasného zahradnictví a školkařství v rámci zemědělství</t>
  </si>
  <si>
    <t>Hodnota produkce (v mil. Kč)</t>
  </si>
  <si>
    <t>hodnoty v mil. Kč</t>
  </si>
  <si>
    <t>2021/20</t>
  </si>
  <si>
    <t>Produkce zemědělství celkem</t>
  </si>
  <si>
    <t>Rostlinná produkce celkem</t>
  </si>
  <si>
    <t>Zahradnictví celkem:</t>
  </si>
  <si>
    <t>z toho:</t>
  </si>
  <si>
    <t>zelenina</t>
  </si>
  <si>
    <t>ovoce</t>
  </si>
  <si>
    <t>hrozny na víno</t>
  </si>
  <si>
    <t>Sazenice a květiny</t>
  </si>
  <si>
    <t>. výpěstky školek**</t>
  </si>
  <si>
    <t>. okrasné dřeviny a květiny*</t>
  </si>
  <si>
    <t>. výsadby trvalých kultur</t>
  </si>
  <si>
    <t>* z toho květiny</t>
  </si>
  <si>
    <t>* okrasné dřeviny a vánoční stromky (dopočet)</t>
  </si>
  <si>
    <t>** školky ovocné, révové a chmelové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</si>
</sst>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69">
    <font>
      <sz val="10"/>
      <name val="Arial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3"/>
      <name val="Calibri"/>
      <family val="2"/>
    </font>
    <font>
      <i/>
      <sz val="9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12" xfId="0" applyFont="1" applyFill="1" applyBorder="1" applyAlignment="1">
      <alignment horizontal="left" vertical="center" wrapText="1" readingOrder="1"/>
    </xf>
    <xf numFmtId="0" fontId="13" fillId="0" borderId="26" xfId="0" applyFont="1" applyFill="1" applyBorder="1" applyAlignment="1">
      <alignment horizontal="right" vertical="center" wrapText="1" readingOrder="1"/>
    </xf>
    <xf numFmtId="0" fontId="13" fillId="0" borderId="11" xfId="0" applyFont="1" applyFill="1" applyBorder="1" applyAlignment="1">
      <alignment horizontal="right" vertical="center" wrapText="1" readingOrder="1"/>
    </xf>
    <xf numFmtId="0" fontId="13" fillId="0" borderId="27" xfId="0" applyFont="1" applyFill="1" applyBorder="1" applyAlignment="1">
      <alignment horizontal="right" vertical="center" wrapText="1" readingOrder="1"/>
    </xf>
    <xf numFmtId="0" fontId="13" fillId="0" borderId="28" xfId="0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horizontal="right" vertical="center" wrapText="1" readingOrder="1"/>
    </xf>
    <xf numFmtId="0" fontId="13" fillId="0" borderId="18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29" xfId="0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horizontal="left" vertical="center" wrapText="1" readingOrder="1"/>
    </xf>
    <xf numFmtId="3" fontId="15" fillId="0" borderId="20" xfId="0" applyNumberFormat="1" applyFont="1" applyFill="1" applyBorder="1" applyAlignment="1">
      <alignment horizontal="right" vertical="center" wrapText="1" readingOrder="1"/>
    </xf>
    <xf numFmtId="3" fontId="15" fillId="0" borderId="14" xfId="0" applyNumberFormat="1" applyFont="1" applyFill="1" applyBorder="1" applyAlignment="1">
      <alignment horizontal="right" vertical="center" wrapText="1" readingOrder="1"/>
    </xf>
    <xf numFmtId="3" fontId="15" fillId="0" borderId="17" xfId="0" applyNumberFormat="1" applyFont="1" applyFill="1" applyBorder="1" applyAlignment="1">
      <alignment horizontal="right" vertical="center" wrapText="1" readingOrder="1"/>
    </xf>
    <xf numFmtId="3" fontId="15" fillId="33" borderId="20" xfId="0" applyNumberFormat="1" applyFont="1" applyFill="1" applyBorder="1" applyAlignment="1">
      <alignment horizontal="right" vertical="center" wrapText="1" readingOrder="1"/>
    </xf>
    <xf numFmtId="164" fontId="12" fillId="0" borderId="30" xfId="0" applyNumberFormat="1" applyFont="1" applyFill="1" applyBorder="1" applyAlignment="1">
      <alignment horizontal="right" vertical="center" wrapText="1" readingOrder="1"/>
    </xf>
    <xf numFmtId="3" fontId="15" fillId="0" borderId="20" xfId="0" applyNumberFormat="1" applyFont="1" applyFill="1" applyBorder="1" applyAlignment="1">
      <alignment horizontal="left" vertical="center" wrapText="1" readingOrder="1"/>
    </xf>
    <xf numFmtId="3" fontId="15" fillId="0" borderId="14" xfId="0" applyNumberFormat="1" applyFont="1" applyFill="1" applyBorder="1" applyAlignment="1">
      <alignment horizontal="left" vertical="center" wrapText="1" readingOrder="1"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7" fillId="0" borderId="21" xfId="0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 horizontal="left" vertical="center" wrapText="1" readingOrder="1"/>
    </xf>
    <xf numFmtId="3" fontId="13" fillId="0" borderId="20" xfId="0" applyNumberFormat="1" applyFont="1" applyFill="1" applyBorder="1" applyAlignment="1">
      <alignment horizontal="right" vertical="center" wrapText="1" readingOrder="1"/>
    </xf>
    <xf numFmtId="3" fontId="13" fillId="0" borderId="14" xfId="0" applyNumberFormat="1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vertical="center" wrapText="1" readingOrder="1"/>
    </xf>
    <xf numFmtId="0" fontId="15" fillId="0" borderId="20" xfId="0" applyFont="1" applyFill="1" applyBorder="1" applyAlignment="1">
      <alignment horizontal="right" vertical="center" wrapText="1" readingOrder="1"/>
    </xf>
    <xf numFmtId="0" fontId="15" fillId="0" borderId="14" xfId="0" applyFont="1" applyFill="1" applyBorder="1" applyAlignment="1">
      <alignment horizontal="right" vertical="center" wrapText="1" readingOrder="1"/>
    </xf>
    <xf numFmtId="165" fontId="15" fillId="0" borderId="14" xfId="0" applyNumberFormat="1" applyFont="1" applyFill="1" applyBorder="1" applyAlignment="1">
      <alignment horizontal="right" vertical="center" wrapText="1" readingOrder="1"/>
    </xf>
    <xf numFmtId="165" fontId="15" fillId="0" borderId="20" xfId="0" applyNumberFormat="1" applyFont="1" applyFill="1" applyBorder="1" applyAlignment="1">
      <alignment horizontal="right" vertical="center" wrapText="1" readingOrder="1"/>
    </xf>
    <xf numFmtId="0" fontId="15" fillId="0" borderId="14" xfId="0" applyFont="1" applyBorder="1" applyAlignment="1">
      <alignment/>
    </xf>
    <xf numFmtId="164" fontId="15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5" fillId="0" borderId="29" xfId="0" applyFont="1" applyFill="1" applyBorder="1" applyAlignment="1">
      <alignment horizontal="left" vertical="center" wrapText="1" readingOrder="1"/>
    </xf>
    <xf numFmtId="0" fontId="15" fillId="0" borderId="24" xfId="0" applyFont="1" applyFill="1" applyBorder="1" applyAlignment="1">
      <alignment horizontal="right" vertical="center" wrapText="1" readingOrder="1"/>
    </xf>
    <xf numFmtId="0" fontId="15" fillId="0" borderId="23" xfId="0" applyFont="1" applyFill="1" applyBorder="1" applyAlignment="1">
      <alignment horizontal="right" vertical="center" wrapText="1" readingOrder="1"/>
    </xf>
    <xf numFmtId="3" fontId="15" fillId="0" borderId="23" xfId="0" applyNumberFormat="1" applyFont="1" applyFill="1" applyBorder="1" applyAlignment="1">
      <alignment horizontal="right" vertical="center" wrapText="1" readingOrder="1"/>
    </xf>
    <xf numFmtId="3" fontId="15" fillId="0" borderId="24" xfId="0" applyNumberFormat="1" applyFont="1" applyFill="1" applyBorder="1" applyAlignment="1">
      <alignment horizontal="right" vertical="center" wrapText="1" readingOrder="1"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wrapText="1" readingOrder="1"/>
    </xf>
    <xf numFmtId="3" fontId="15" fillId="33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24" fillId="0" borderId="39" xfId="0" applyFont="1" applyFill="1" applyBorder="1" applyAlignment="1">
      <alignment/>
    </xf>
    <xf numFmtId="0" fontId="23" fillId="0" borderId="40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41" xfId="0" applyNumberFormat="1" applyFont="1" applyFill="1" applyBorder="1" applyAlignment="1">
      <alignment/>
    </xf>
    <xf numFmtId="164" fontId="20" fillId="0" borderId="35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64" fontId="20" fillId="0" borderId="37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42" xfId="0" applyFont="1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 horizontal="right"/>
    </xf>
    <xf numFmtId="165" fontId="24" fillId="0" borderId="42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165" fontId="0" fillId="0" borderId="42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39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21" fillId="0" borderId="29" xfId="0" applyFont="1" applyBorder="1" applyAlignment="1">
      <alignment horizontal="center"/>
    </xf>
    <xf numFmtId="3" fontId="32" fillId="0" borderId="46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0" fontId="32" fillId="0" borderId="48" xfId="0" applyFont="1" applyBorder="1" applyAlignment="1">
      <alignment vertical="center"/>
    </xf>
    <xf numFmtId="3" fontId="32" fillId="0" borderId="14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0" fontId="32" fillId="0" borderId="48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164" fontId="16" fillId="0" borderId="41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9" xfId="0" applyFont="1" applyBorder="1" applyAlignment="1">
      <alignment vertical="center" textRotation="90"/>
    </xf>
    <xf numFmtId="0" fontId="12" fillId="0" borderId="19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2" fillId="0" borderId="48" xfId="0" applyFont="1" applyBorder="1" applyAlignment="1">
      <alignment vertical="center" textRotation="90"/>
    </xf>
    <xf numFmtId="0" fontId="22" fillId="0" borderId="38" xfId="0" applyFont="1" applyBorder="1" applyAlignment="1">
      <alignment vertical="center" textRotation="90"/>
    </xf>
    <xf numFmtId="0" fontId="1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64" fontId="16" fillId="0" borderId="29" xfId="0" applyNumberFormat="1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164" fontId="16" fillId="0" borderId="42" xfId="0" applyNumberFormat="1" applyFont="1" applyBorder="1" applyAlignment="1">
      <alignment/>
    </xf>
    <xf numFmtId="0" fontId="22" fillId="0" borderId="42" xfId="0" applyFont="1" applyBorder="1" applyAlignment="1">
      <alignment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right" vertical="center" wrapText="1" readingOrder="1"/>
    </xf>
    <xf numFmtId="1" fontId="12" fillId="0" borderId="14" xfId="0" applyNumberFormat="1" applyFont="1" applyFill="1" applyBorder="1" applyAlignment="1">
      <alignment horizontal="right" vertical="center" wrapText="1" readingOrder="1"/>
    </xf>
    <xf numFmtId="3" fontId="12" fillId="0" borderId="14" xfId="0" applyNumberFormat="1" applyFont="1" applyFill="1" applyBorder="1" applyAlignment="1">
      <alignment horizontal="right" vertical="center" wrapText="1" readingOrder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42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2" fillId="0" borderId="51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52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trhu s květinami 2012 - 2022</a:t>
            </a:r>
          </a:p>
        </c:rich>
      </c:tx>
      <c:layout>
        <c:manualLayout>
          <c:xMode val="factor"/>
          <c:yMode val="factor"/>
          <c:x val="0.001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185"/>
          <c:w val="0.766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tuzemská produkce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graf!$B$3:$L$3</c:f>
              <c:numCache/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graf!$B$4:$L$4</c:f>
              <c:numCache/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graf!$B$5:$L$5</c:f>
              <c:numCache/>
            </c:numRef>
          </c:val>
          <c:smooth val="0"/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spotřeba: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graf!$B$6:$L$6</c:f>
              <c:numCache/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2012           2013             2014               2015                 2016              2017             2010               2019              2020              2021              2022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923816"/>
        <c:crossesAt val="0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0520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175"/>
          <c:w val="0.16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247650</xdr:rowOff>
    </xdr:from>
    <xdr:to>
      <xdr:col>12</xdr:col>
      <xdr:colOff>400050</xdr:colOff>
      <xdr:row>30</xdr:row>
      <xdr:rowOff>114300</xdr:rowOff>
    </xdr:to>
    <xdr:graphicFrame>
      <xdr:nvGraphicFramePr>
        <xdr:cNvPr id="1" name="graf 1"/>
        <xdr:cNvGraphicFramePr/>
      </xdr:nvGraphicFramePr>
      <xdr:xfrm>
        <a:off x="9525" y="247650"/>
        <a:ext cx="90392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21.421875" style="0" customWidth="1"/>
    <col min="2" max="2" width="13.140625" style="0" customWidth="1"/>
    <col min="3" max="3" width="13.00390625" style="0" customWidth="1"/>
    <col min="4" max="4" width="11.140625" style="0" customWidth="1"/>
    <col min="5" max="5" width="11.57421875" style="0" customWidth="1"/>
    <col min="6" max="6" width="8.57421875" style="0" customWidth="1"/>
    <col min="7" max="7" width="12.57421875" style="0" customWidth="1"/>
    <col min="8" max="8" width="7.57421875" style="0" customWidth="1"/>
    <col min="9" max="9" width="10.00390625" style="0" customWidth="1"/>
    <col min="10" max="10" width="10.421875" style="0" customWidth="1"/>
    <col min="11" max="11" width="9.00390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>
        <v>2021</v>
      </c>
      <c r="K3" s="7" t="s">
        <v>11</v>
      </c>
    </row>
    <row r="4" spans="1:11" ht="18.75">
      <c r="A4" s="8" t="s">
        <v>12</v>
      </c>
      <c r="B4" s="9">
        <v>4</v>
      </c>
      <c r="C4" s="9">
        <v>1385</v>
      </c>
      <c r="D4" s="9">
        <v>850</v>
      </c>
      <c r="E4" s="9">
        <v>96</v>
      </c>
      <c r="F4" s="9">
        <v>95</v>
      </c>
      <c r="G4" s="9">
        <v>320</v>
      </c>
      <c r="H4" s="10">
        <v>35</v>
      </c>
      <c r="I4" s="11">
        <f aca="true" t="shared" si="0" ref="I4:I11">SUM(B4:H4)</f>
        <v>2785</v>
      </c>
      <c r="J4" s="12">
        <v>2753</v>
      </c>
      <c r="K4" s="13">
        <f aca="true" t="shared" si="1" ref="K4:K11">I4/J4*100</f>
        <v>101.16236832546312</v>
      </c>
    </row>
    <row r="5" spans="1:11" ht="18.75">
      <c r="A5" s="14" t="s">
        <v>13</v>
      </c>
      <c r="B5" s="15">
        <v>285</v>
      </c>
      <c r="C5" s="15">
        <v>953</v>
      </c>
      <c r="D5" s="15">
        <v>1229</v>
      </c>
      <c r="E5" s="15">
        <v>2432</v>
      </c>
      <c r="F5" s="15">
        <v>274</v>
      </c>
      <c r="G5" s="15">
        <v>392</v>
      </c>
      <c r="H5" s="16">
        <v>31</v>
      </c>
      <c r="I5" s="17">
        <f t="shared" si="0"/>
        <v>5596</v>
      </c>
      <c r="J5" s="12">
        <v>5246</v>
      </c>
      <c r="K5" s="13">
        <f t="shared" si="1"/>
        <v>106.67174990468928</v>
      </c>
    </row>
    <row r="6" spans="1:11" ht="18.75">
      <c r="A6" s="14" t="s">
        <v>14</v>
      </c>
      <c r="B6" s="15">
        <v>-10</v>
      </c>
      <c r="C6" s="15">
        <v>-76</v>
      </c>
      <c r="D6" s="15">
        <v>-116</v>
      </c>
      <c r="E6" s="15">
        <v>-113</v>
      </c>
      <c r="F6" s="15">
        <v>-14</v>
      </c>
      <c r="G6" s="15">
        <v>-308</v>
      </c>
      <c r="H6" s="16">
        <v>-35</v>
      </c>
      <c r="I6" s="17">
        <f t="shared" si="0"/>
        <v>-672</v>
      </c>
      <c r="J6" s="12">
        <v>-1214</v>
      </c>
      <c r="K6" s="13">
        <f t="shared" si="1"/>
        <v>55.35420098846787</v>
      </c>
    </row>
    <row r="7" spans="1:11" ht="18.75">
      <c r="A7" s="14" t="s">
        <v>15</v>
      </c>
      <c r="B7" s="15">
        <f aca="true" t="shared" si="2" ref="B7:H7">SUM(B4:B6)</f>
        <v>279</v>
      </c>
      <c r="C7" s="15">
        <f t="shared" si="2"/>
        <v>2262</v>
      </c>
      <c r="D7" s="15">
        <f t="shared" si="2"/>
        <v>1963</v>
      </c>
      <c r="E7" s="15">
        <f t="shared" si="2"/>
        <v>2415</v>
      </c>
      <c r="F7" s="15">
        <f t="shared" si="2"/>
        <v>355</v>
      </c>
      <c r="G7" s="15">
        <f t="shared" si="2"/>
        <v>404</v>
      </c>
      <c r="H7" s="16">
        <f t="shared" si="2"/>
        <v>31</v>
      </c>
      <c r="I7" s="17">
        <f t="shared" si="0"/>
        <v>7709</v>
      </c>
      <c r="J7" s="12">
        <v>6785</v>
      </c>
      <c r="K7" s="13">
        <f t="shared" si="1"/>
        <v>113.61827560795874</v>
      </c>
    </row>
    <row r="8" spans="1:11" ht="18.75">
      <c r="A8" s="14" t="s">
        <v>16</v>
      </c>
      <c r="B8" s="15">
        <f aca="true" t="shared" si="3" ref="B8:H8">B7*0.185</f>
        <v>51.615</v>
      </c>
      <c r="C8" s="15">
        <f t="shared" si="3"/>
        <v>418.46999999999997</v>
      </c>
      <c r="D8" s="15">
        <f t="shared" si="3"/>
        <v>363.155</v>
      </c>
      <c r="E8" s="15">
        <f t="shared" si="3"/>
        <v>446.775</v>
      </c>
      <c r="F8" s="15">
        <f t="shared" si="3"/>
        <v>65.675</v>
      </c>
      <c r="G8" s="15">
        <f t="shared" si="3"/>
        <v>74.74</v>
      </c>
      <c r="H8" s="15">
        <f t="shared" si="3"/>
        <v>5.735</v>
      </c>
      <c r="I8" s="17">
        <f t="shared" si="0"/>
        <v>1426.1649999999997</v>
      </c>
      <c r="J8" s="12">
        <v>1255.225</v>
      </c>
      <c r="K8" s="13">
        <f t="shared" si="1"/>
        <v>113.61827560795872</v>
      </c>
    </row>
    <row r="9" spans="1:11" ht="18.75">
      <c r="A9" s="14" t="s">
        <v>17</v>
      </c>
      <c r="B9" s="15">
        <f aca="true" t="shared" si="4" ref="B9:H9">(B7+B8)*0.53</f>
        <v>175.22595</v>
      </c>
      <c r="C9" s="15">
        <f t="shared" si="4"/>
        <v>1420.6490999999999</v>
      </c>
      <c r="D9" s="15">
        <f t="shared" si="4"/>
        <v>1232.86215</v>
      </c>
      <c r="E9" s="15">
        <f t="shared" si="4"/>
        <v>1516.7407500000002</v>
      </c>
      <c r="F9" s="15">
        <f t="shared" si="4"/>
        <v>222.95775</v>
      </c>
      <c r="G9" s="15">
        <f t="shared" si="4"/>
        <v>253.7322</v>
      </c>
      <c r="H9" s="15">
        <f t="shared" si="4"/>
        <v>19.46955</v>
      </c>
      <c r="I9" s="17">
        <f t="shared" si="0"/>
        <v>4841.637449999999</v>
      </c>
      <c r="J9" s="12">
        <v>4261.31925</v>
      </c>
      <c r="K9" s="13">
        <f t="shared" si="1"/>
        <v>113.61827560795872</v>
      </c>
    </row>
    <row r="10" spans="1:11" ht="18.75">
      <c r="A10" s="14" t="s">
        <v>18</v>
      </c>
      <c r="B10" s="15">
        <f aca="true" t="shared" si="5" ref="B10:H10">(B7+B8+B9)*0.15</f>
        <v>75.8761425</v>
      </c>
      <c r="C10" s="15">
        <f t="shared" si="5"/>
        <v>615.167865</v>
      </c>
      <c r="D10" s="15">
        <f t="shared" si="5"/>
        <v>533.8525725</v>
      </c>
      <c r="E10" s="15">
        <f t="shared" si="5"/>
        <v>656.7773625000001</v>
      </c>
      <c r="F10" s="15">
        <f t="shared" si="5"/>
        <v>96.5449125</v>
      </c>
      <c r="G10" s="15">
        <f t="shared" si="5"/>
        <v>109.87083</v>
      </c>
      <c r="H10" s="16">
        <f t="shared" si="5"/>
        <v>8.4306825</v>
      </c>
      <c r="I10" s="17">
        <f t="shared" si="0"/>
        <v>2096.5203675</v>
      </c>
      <c r="J10" s="12">
        <v>1845.2316375</v>
      </c>
      <c r="K10" s="13">
        <f t="shared" si="1"/>
        <v>113.61827560795872</v>
      </c>
    </row>
    <row r="11" spans="1:11" ht="18.75">
      <c r="A11" s="18" t="s">
        <v>19</v>
      </c>
      <c r="B11" s="19">
        <f aca="true" t="shared" si="6" ref="B11:H11">SUM(B7:B10)</f>
        <v>581.7170925</v>
      </c>
      <c r="C11" s="19">
        <f t="shared" si="6"/>
        <v>4716.286965</v>
      </c>
      <c r="D11" s="19">
        <f t="shared" si="6"/>
        <v>4092.8697224999996</v>
      </c>
      <c r="E11" s="19">
        <f t="shared" si="6"/>
        <v>5035.2931125000005</v>
      </c>
      <c r="F11" s="19">
        <f t="shared" si="6"/>
        <v>740.1776625</v>
      </c>
      <c r="G11" s="19">
        <f t="shared" si="6"/>
        <v>842.34303</v>
      </c>
      <c r="H11" s="20">
        <f t="shared" si="6"/>
        <v>64.6352325</v>
      </c>
      <c r="I11" s="21">
        <f t="shared" si="0"/>
        <v>16073.322817500002</v>
      </c>
      <c r="J11" s="12">
        <v>14146.7758875</v>
      </c>
      <c r="K11" s="13">
        <f t="shared" si="1"/>
        <v>113.61827560795874</v>
      </c>
    </row>
    <row r="12" spans="1:11" ht="18.75">
      <c r="A12" s="22" t="s">
        <v>20</v>
      </c>
      <c r="B12" s="23">
        <f aca="true" t="shared" si="7" ref="B12:I12">B11/10.4</f>
        <v>55.93433581730769</v>
      </c>
      <c r="C12" s="23">
        <f t="shared" si="7"/>
        <v>453.48913125</v>
      </c>
      <c r="D12" s="23">
        <f t="shared" si="7"/>
        <v>393.5451656249999</v>
      </c>
      <c r="E12" s="23">
        <f t="shared" si="7"/>
        <v>484.1627992788462</v>
      </c>
      <c r="F12" s="23">
        <f t="shared" si="7"/>
        <v>71.17092908653846</v>
      </c>
      <c r="G12" s="23">
        <f t="shared" si="7"/>
        <v>80.99452211538461</v>
      </c>
      <c r="H12" s="23">
        <f t="shared" si="7"/>
        <v>6.214926201923077</v>
      </c>
      <c r="I12" s="23">
        <f t="shared" si="7"/>
        <v>1545.5118093750002</v>
      </c>
      <c r="J12" s="24">
        <v>1360</v>
      </c>
      <c r="K12" s="25"/>
    </row>
    <row r="14" spans="1:11" ht="15.75">
      <c r="A14" s="26" t="s">
        <v>21</v>
      </c>
      <c r="B14" s="27"/>
      <c r="C14" s="28"/>
      <c r="D14" s="28"/>
      <c r="E14" s="28"/>
      <c r="F14" s="28"/>
      <c r="G14" s="28"/>
      <c r="H14" s="28"/>
      <c r="I14" s="28"/>
      <c r="J14" s="29"/>
      <c r="K14" s="30"/>
    </row>
    <row r="15" spans="1:11" ht="15" customHeight="1">
      <c r="A15" s="26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hidden="1">
      <c r="A16" s="31" t="s">
        <v>23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</row>
    <row r="17" spans="1:11" ht="18.75" hidden="1">
      <c r="A17" s="34" t="s">
        <v>12</v>
      </c>
      <c r="B17" s="35">
        <f>I4/I7*100</f>
        <v>36.12660526657154</v>
      </c>
      <c r="C17" s="36" t="s">
        <v>11</v>
      </c>
      <c r="D17" s="37"/>
      <c r="E17" s="37"/>
      <c r="F17" s="37"/>
      <c r="G17" s="37"/>
      <c r="H17" s="37"/>
      <c r="I17" s="37"/>
      <c r="J17" s="37"/>
      <c r="K17" s="38"/>
    </row>
    <row r="18" spans="1:11" ht="18.75" hidden="1">
      <c r="A18" s="34" t="s">
        <v>13</v>
      </c>
      <c r="B18" s="35">
        <f>I5/I7*100</f>
        <v>72.59047866130497</v>
      </c>
      <c r="C18" s="39" t="s">
        <v>11</v>
      </c>
      <c r="D18" s="29"/>
      <c r="E18" s="29"/>
      <c r="F18" s="29"/>
      <c r="G18" s="29"/>
      <c r="H18" s="29"/>
      <c r="I18" s="40"/>
      <c r="J18" s="29"/>
      <c r="K18" s="30"/>
    </row>
    <row r="19" spans="1:11" ht="18.75" hidden="1">
      <c r="A19" s="34" t="s">
        <v>14</v>
      </c>
      <c r="B19" s="35">
        <f>I6/I7*100</f>
        <v>-8.717083927876509</v>
      </c>
      <c r="C19" s="39" t="s">
        <v>11</v>
      </c>
      <c r="D19" s="29"/>
      <c r="E19" s="29"/>
      <c r="F19" s="29"/>
      <c r="G19" s="29"/>
      <c r="H19" s="29"/>
      <c r="I19" s="40"/>
      <c r="J19" s="29"/>
      <c r="K19" s="30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5">
      <selection activeCell="A25" sqref="A25"/>
    </sheetView>
  </sheetViews>
  <sheetFormatPr defaultColWidth="11.57421875" defaultRowHeight="12.75"/>
  <cols>
    <col min="1" max="1" width="18.8515625" style="0" customWidth="1"/>
    <col min="2" max="13" width="10.140625" style="0" customWidth="1"/>
  </cols>
  <sheetData>
    <row r="1" spans="1:14" ht="23.25">
      <c r="A1" s="41" t="s">
        <v>24</v>
      </c>
      <c r="N1" s="42"/>
    </row>
    <row r="2" spans="1:14" ht="18">
      <c r="A2" s="43" t="s">
        <v>25</v>
      </c>
      <c r="B2" s="44">
        <v>2012</v>
      </c>
      <c r="C2" s="45">
        <v>2013</v>
      </c>
      <c r="D2" s="46">
        <v>2014</v>
      </c>
      <c r="E2" s="44">
        <v>2015</v>
      </c>
      <c r="F2" s="47">
        <v>2016</v>
      </c>
      <c r="G2" s="45">
        <v>2017</v>
      </c>
      <c r="H2" s="44">
        <v>2018</v>
      </c>
      <c r="I2" s="44">
        <v>2019</v>
      </c>
      <c r="J2" s="44">
        <v>2020</v>
      </c>
      <c r="K2" s="44">
        <v>2021</v>
      </c>
      <c r="L2" s="44">
        <v>2022</v>
      </c>
      <c r="M2" s="48" t="s">
        <v>26</v>
      </c>
      <c r="N2" s="42"/>
    </row>
    <row r="3" spans="1:14" ht="18">
      <c r="A3" s="49" t="s">
        <v>27</v>
      </c>
      <c r="B3" s="50"/>
      <c r="C3" s="51"/>
      <c r="D3" s="51"/>
      <c r="E3" s="50"/>
      <c r="F3" s="50"/>
      <c r="G3" s="52"/>
      <c r="H3" s="53"/>
      <c r="I3" s="53"/>
      <c r="J3" s="53"/>
      <c r="K3" s="53"/>
      <c r="L3" s="53"/>
      <c r="M3" s="54" t="s">
        <v>28</v>
      </c>
      <c r="N3" s="42"/>
    </row>
    <row r="4" spans="1:14" ht="36">
      <c r="A4" s="55" t="s">
        <v>29</v>
      </c>
      <c r="B4" s="56">
        <v>1944</v>
      </c>
      <c r="C4" s="57">
        <v>1881</v>
      </c>
      <c r="D4" s="57">
        <v>2008</v>
      </c>
      <c r="E4" s="57">
        <v>2095</v>
      </c>
      <c r="F4" s="58">
        <v>2172</v>
      </c>
      <c r="G4" s="57">
        <v>2254</v>
      </c>
      <c r="H4" s="56">
        <v>2278</v>
      </c>
      <c r="I4" s="56">
        <v>2360</v>
      </c>
      <c r="J4" s="59">
        <v>2315</v>
      </c>
      <c r="K4" s="59">
        <v>2753</v>
      </c>
      <c r="L4" s="59">
        <v>2785</v>
      </c>
      <c r="M4" s="60">
        <f aca="true" t="shared" si="0" ref="M4:M9">L4/K4*100</f>
        <v>101.16236832546312</v>
      </c>
      <c r="N4" s="42"/>
    </row>
    <row r="5" spans="1:14" ht="18">
      <c r="A5" s="55" t="s">
        <v>30</v>
      </c>
      <c r="B5" s="56">
        <v>2512</v>
      </c>
      <c r="C5" s="57">
        <v>2436</v>
      </c>
      <c r="D5" s="57">
        <v>2449</v>
      </c>
      <c r="E5" s="57">
        <v>2801</v>
      </c>
      <c r="F5" s="56">
        <v>3226</v>
      </c>
      <c r="G5" s="57">
        <v>3358</v>
      </c>
      <c r="H5" s="56">
        <v>4066</v>
      </c>
      <c r="I5" s="56">
        <v>4605</v>
      </c>
      <c r="J5" s="56">
        <v>4550</v>
      </c>
      <c r="K5" s="56">
        <v>5246</v>
      </c>
      <c r="L5" s="56">
        <v>5596</v>
      </c>
      <c r="M5" s="60">
        <f t="shared" si="0"/>
        <v>106.67174990468928</v>
      </c>
      <c r="N5" s="42"/>
    </row>
    <row r="6" spans="1:14" ht="36" hidden="1">
      <c r="A6" s="55" t="s">
        <v>31</v>
      </c>
      <c r="B6" s="61"/>
      <c r="C6" s="62"/>
      <c r="D6" s="62"/>
      <c r="E6" s="62"/>
      <c r="F6" s="61"/>
      <c r="G6" s="63"/>
      <c r="H6" s="64"/>
      <c r="I6" s="64"/>
      <c r="J6" s="64"/>
      <c r="K6" s="64"/>
      <c r="L6" s="64"/>
      <c r="M6" s="60" t="e">
        <f t="shared" si="0"/>
        <v>#DIV/0!</v>
      </c>
      <c r="N6" s="42"/>
    </row>
    <row r="7" spans="1:14" ht="18.75" hidden="1">
      <c r="A7" s="55" t="s">
        <v>32</v>
      </c>
      <c r="B7" s="61"/>
      <c r="C7" s="62"/>
      <c r="D7" s="62"/>
      <c r="E7" s="62"/>
      <c r="F7" s="61"/>
      <c r="G7" s="15">
        <v>-84</v>
      </c>
      <c r="H7" s="16">
        <v>0</v>
      </c>
      <c r="I7" s="16"/>
      <c r="J7" s="16"/>
      <c r="K7" s="16"/>
      <c r="L7" s="16"/>
      <c r="M7" s="60" t="e">
        <f t="shared" si="0"/>
        <v>#DIV/0!</v>
      </c>
      <c r="N7" s="42"/>
    </row>
    <row r="8" spans="1:14" ht="33" hidden="1">
      <c r="A8" s="65" t="s">
        <v>33</v>
      </c>
      <c r="B8" s="56">
        <v>387</v>
      </c>
      <c r="C8" s="57">
        <v>377</v>
      </c>
      <c r="D8" s="57">
        <v>376</v>
      </c>
      <c r="E8" s="57">
        <v>402</v>
      </c>
      <c r="F8" s="56">
        <v>457</v>
      </c>
      <c r="G8" s="57">
        <v>466</v>
      </c>
      <c r="H8" s="56">
        <v>0</v>
      </c>
      <c r="I8" s="56">
        <v>0</v>
      </c>
      <c r="J8" s="56">
        <v>0</v>
      </c>
      <c r="K8" s="56">
        <v>0</v>
      </c>
      <c r="L8" s="56"/>
      <c r="M8" s="60" t="e">
        <f t="shared" si="0"/>
        <v>#DIV/0!</v>
      </c>
      <c r="N8" s="42"/>
    </row>
    <row r="9" spans="1:14" ht="39.75" customHeight="1">
      <c r="A9" s="66" t="s">
        <v>34</v>
      </c>
      <c r="B9" s="67">
        <v>4843</v>
      </c>
      <c r="C9" s="68">
        <v>4694</v>
      </c>
      <c r="D9" s="68">
        <v>4833</v>
      </c>
      <c r="E9" s="68">
        <f>SUM(E4:E8)</f>
        <v>5298</v>
      </c>
      <c r="F9" s="67">
        <f>SUM(F4:F8)</f>
        <v>5855</v>
      </c>
      <c r="G9" s="68">
        <v>5994</v>
      </c>
      <c r="H9" s="67">
        <f>SUM(H4:H8)</f>
        <v>6344</v>
      </c>
      <c r="I9" s="67">
        <f>SUM(I4:I8)</f>
        <v>6965</v>
      </c>
      <c r="J9" s="67">
        <f>SUM(J4:J8)</f>
        <v>6865</v>
      </c>
      <c r="K9" s="67">
        <f>SUM(K4:K8)</f>
        <v>7999</v>
      </c>
      <c r="L9" s="67">
        <f>SUM(L4:L8)</f>
        <v>8381</v>
      </c>
      <c r="M9" s="60">
        <f t="shared" si="0"/>
        <v>104.77559694961872</v>
      </c>
      <c r="N9" s="42"/>
    </row>
    <row r="10" spans="1:14" ht="18">
      <c r="A10" s="66" t="s">
        <v>35</v>
      </c>
      <c r="B10" s="61"/>
      <c r="C10" s="62"/>
      <c r="D10" s="62"/>
      <c r="E10" s="62"/>
      <c r="F10" s="61"/>
      <c r="G10" s="63"/>
      <c r="H10" s="64"/>
      <c r="I10" s="64"/>
      <c r="J10" s="64"/>
      <c r="K10" s="64"/>
      <c r="L10" s="64"/>
      <c r="M10" s="60"/>
      <c r="N10" s="42"/>
    </row>
    <row r="11" spans="1:14" ht="18">
      <c r="A11" s="55" t="s">
        <v>36</v>
      </c>
      <c r="B11" s="56">
        <v>242</v>
      </c>
      <c r="C11" s="57">
        <v>679</v>
      </c>
      <c r="D11" s="57">
        <v>430</v>
      </c>
      <c r="E11" s="57">
        <v>453</v>
      </c>
      <c r="F11" s="56">
        <v>516</v>
      </c>
      <c r="G11" s="57">
        <v>506</v>
      </c>
      <c r="H11" s="56">
        <v>597</v>
      </c>
      <c r="I11" s="56">
        <v>641</v>
      </c>
      <c r="J11" s="56">
        <v>797</v>
      </c>
      <c r="K11" s="56">
        <v>1214</v>
      </c>
      <c r="L11" s="56">
        <v>672</v>
      </c>
      <c r="M11" s="60">
        <f aca="true" t="shared" si="1" ref="M11:M17">L11/K11*100</f>
        <v>55.35420098846787</v>
      </c>
      <c r="N11" s="42"/>
    </row>
    <row r="12" spans="1:14" ht="36">
      <c r="A12" s="55" t="s">
        <v>37</v>
      </c>
      <c r="B12" s="56">
        <f>B9-B11</f>
        <v>4601</v>
      </c>
      <c r="C12" s="57">
        <v>4015</v>
      </c>
      <c r="D12" s="57">
        <v>4403</v>
      </c>
      <c r="E12" s="57">
        <f>E9-E11</f>
        <v>4845</v>
      </c>
      <c r="F12" s="56">
        <f>F9-F11</f>
        <v>5339</v>
      </c>
      <c r="G12" s="57">
        <v>5488</v>
      </c>
      <c r="H12" s="56">
        <f>H9-H11</f>
        <v>5747</v>
      </c>
      <c r="I12" s="56">
        <f>I9-I11</f>
        <v>6324</v>
      </c>
      <c r="J12" s="56">
        <f>J9-J11</f>
        <v>6068</v>
      </c>
      <c r="K12" s="56">
        <f>K9-K11</f>
        <v>6785</v>
      </c>
      <c r="L12" s="56">
        <f>L9-L11</f>
        <v>7709</v>
      </c>
      <c r="M12" s="60">
        <f t="shared" si="1"/>
        <v>113.61827560795874</v>
      </c>
      <c r="N12" s="42"/>
    </row>
    <row r="13" spans="1:14" ht="21.75" customHeight="1">
      <c r="A13" s="66" t="s">
        <v>38</v>
      </c>
      <c r="B13" s="67">
        <f>B12+B11</f>
        <v>4843</v>
      </c>
      <c r="C13" s="68">
        <v>4694</v>
      </c>
      <c r="D13" s="68">
        <v>4833</v>
      </c>
      <c r="E13" s="68">
        <f>E9</f>
        <v>5298</v>
      </c>
      <c r="F13" s="67">
        <f>F9</f>
        <v>5855</v>
      </c>
      <c r="G13" s="68">
        <v>5994</v>
      </c>
      <c r="H13" s="67">
        <f>H9</f>
        <v>6344</v>
      </c>
      <c r="I13" s="67">
        <f>I9</f>
        <v>6965</v>
      </c>
      <c r="J13" s="67">
        <f>J9</f>
        <v>6865</v>
      </c>
      <c r="K13" s="67">
        <f>K9</f>
        <v>7999</v>
      </c>
      <c r="L13" s="67">
        <f>L9</f>
        <v>8381</v>
      </c>
      <c r="M13" s="60">
        <f t="shared" si="1"/>
        <v>104.77559694961872</v>
      </c>
      <c r="N13" s="42"/>
    </row>
    <row r="14" spans="1:14" ht="33.75" customHeight="1">
      <c r="A14" s="55" t="s">
        <v>16</v>
      </c>
      <c r="B14" s="56">
        <v>891</v>
      </c>
      <c r="C14" s="57">
        <v>775</v>
      </c>
      <c r="D14" s="57">
        <v>851</v>
      </c>
      <c r="E14" s="57">
        <v>937</v>
      </c>
      <c r="F14" s="56">
        <v>1033</v>
      </c>
      <c r="G14" s="57">
        <v>1059</v>
      </c>
      <c r="H14" s="56">
        <v>1093</v>
      </c>
      <c r="I14" s="56">
        <f>I12*0.18</f>
        <v>1138.32</v>
      </c>
      <c r="J14" s="56">
        <f>J12*0.185</f>
        <v>1122.58</v>
      </c>
      <c r="K14" s="56">
        <f>K12*0.185</f>
        <v>1255.225</v>
      </c>
      <c r="L14" s="56">
        <f>L12*0.185</f>
        <v>1426.165</v>
      </c>
      <c r="M14" s="60">
        <f t="shared" si="1"/>
        <v>113.61827560795874</v>
      </c>
      <c r="N14" s="42"/>
    </row>
    <row r="15" spans="1:14" ht="31.5" customHeight="1">
      <c r="A15" s="55" t="s">
        <v>17</v>
      </c>
      <c r="B15" s="56">
        <v>3008</v>
      </c>
      <c r="C15" s="57">
        <v>2608</v>
      </c>
      <c r="D15" s="57">
        <v>2883</v>
      </c>
      <c r="E15" s="57">
        <v>3177</v>
      </c>
      <c r="F15" s="56">
        <v>3492</v>
      </c>
      <c r="G15" s="57">
        <v>3589</v>
      </c>
      <c r="H15" s="56">
        <v>3716</v>
      </c>
      <c r="I15" s="56">
        <f>(I12+I14)*0.52</f>
        <v>3880.4064</v>
      </c>
      <c r="J15" s="56">
        <f>(J12+J14)*0.53</f>
        <v>3811.0074</v>
      </c>
      <c r="K15" s="56">
        <f>(K12+K14)*0.53</f>
        <v>4261.3192500000005</v>
      </c>
      <c r="L15" s="56">
        <f>(L12+L14)*0.53</f>
        <v>4841.637450000001</v>
      </c>
      <c r="M15" s="60">
        <f t="shared" si="1"/>
        <v>113.61827560795874</v>
      </c>
      <c r="N15" s="42"/>
    </row>
    <row r="16" spans="1:14" ht="18">
      <c r="A16" s="55" t="s">
        <v>18</v>
      </c>
      <c r="B16" s="56">
        <v>1190</v>
      </c>
      <c r="C16" s="57">
        <v>1110</v>
      </c>
      <c r="D16" s="57">
        <v>1220</v>
      </c>
      <c r="E16" s="57">
        <f>(E12+E14+E15)*0.15</f>
        <v>1343.85</v>
      </c>
      <c r="F16" s="56">
        <f>(F12+F14+F15)*0.15</f>
        <v>1479.6</v>
      </c>
      <c r="G16" s="57">
        <v>1520</v>
      </c>
      <c r="H16" s="56">
        <v>1571</v>
      </c>
      <c r="I16" s="56">
        <f>(I12+I14+I15)*0.15</f>
        <v>1701.40896</v>
      </c>
      <c r="J16" s="56">
        <f>(J12+J14+J15)*0.15</f>
        <v>1650.23811</v>
      </c>
      <c r="K16" s="56">
        <f>(K12+K14+K15)*0.15</f>
        <v>1845.2316375</v>
      </c>
      <c r="L16" s="56">
        <f>(L12+L14+L15)*0.15</f>
        <v>2096.5203675000002</v>
      </c>
      <c r="M16" s="60">
        <f t="shared" si="1"/>
        <v>113.61827560795874</v>
      </c>
      <c r="N16" s="42"/>
    </row>
    <row r="17" spans="1:14" ht="19.5" customHeight="1">
      <c r="A17" s="66" t="s">
        <v>39</v>
      </c>
      <c r="B17" s="67">
        <v>9690</v>
      </c>
      <c r="C17" s="68">
        <v>8508</v>
      </c>
      <c r="D17" s="68">
        <v>9357</v>
      </c>
      <c r="E17" s="68">
        <f>SUM(E13:E16)-E11</f>
        <v>10302.85</v>
      </c>
      <c r="F17" s="67">
        <f>SUM(F13:F16)-F11</f>
        <v>11343.6</v>
      </c>
      <c r="G17" s="68">
        <v>11657</v>
      </c>
      <c r="H17" s="67">
        <f>SUM(H13:H16)</f>
        <v>12724</v>
      </c>
      <c r="I17" s="67">
        <v>13043</v>
      </c>
      <c r="J17" s="67">
        <f>SUM(J14:J16)+J12</f>
        <v>12651.82551</v>
      </c>
      <c r="K17" s="67">
        <f>SUM(K14:K16)+K12</f>
        <v>14146.7758875</v>
      </c>
      <c r="L17" s="67">
        <f>SUM(L14:L16)+L12</f>
        <v>16073.3228175</v>
      </c>
      <c r="M17" s="60">
        <f t="shared" si="1"/>
        <v>113.61827560795874</v>
      </c>
      <c r="N17" s="42"/>
    </row>
    <row r="18" spans="1:16" ht="19.5" customHeight="1">
      <c r="A18" s="69" t="s">
        <v>40</v>
      </c>
      <c r="B18" s="70">
        <v>1.7000000000000002</v>
      </c>
      <c r="C18" s="71">
        <v>-12.2</v>
      </c>
      <c r="D18" s="71">
        <v>10</v>
      </c>
      <c r="E18" s="72">
        <f>E17/D17*100-100</f>
        <v>10.108474938548696</v>
      </c>
      <c r="F18" s="73">
        <f>F17/E17*100-100</f>
        <v>10.101573836365674</v>
      </c>
      <c r="G18" s="74">
        <v>2.8</v>
      </c>
      <c r="H18" s="75">
        <f>H17/G17*100-100</f>
        <v>9.153298447284897</v>
      </c>
      <c r="I18" s="75">
        <f>I17/H17*100-100</f>
        <v>2.507073247406467</v>
      </c>
      <c r="J18" s="75">
        <f>J17/I17*100-100</f>
        <v>-2.9991143908609956</v>
      </c>
      <c r="K18" s="75">
        <f>K17/J17*100-100</f>
        <v>11.816084377059994</v>
      </c>
      <c r="L18" s="75">
        <f>L17/K17*100-100</f>
        <v>13.618275607958736</v>
      </c>
      <c r="M18" s="60"/>
      <c r="N18" s="42"/>
      <c r="P18" s="76"/>
    </row>
    <row r="19" spans="1:14" ht="18">
      <c r="A19" s="77" t="s">
        <v>41</v>
      </c>
      <c r="B19" s="78">
        <v>969</v>
      </c>
      <c r="C19" s="79">
        <v>851</v>
      </c>
      <c r="D19" s="79">
        <v>936</v>
      </c>
      <c r="E19" s="80">
        <f>E17/10.4</f>
        <v>990.6586538461538</v>
      </c>
      <c r="F19" s="81">
        <v>1091</v>
      </c>
      <c r="G19" s="82">
        <v>1121</v>
      </c>
      <c r="H19" s="83">
        <f>H17/10.4</f>
        <v>1223.4615384615383</v>
      </c>
      <c r="I19" s="83">
        <f>I17/10.4</f>
        <v>1254.1346153846152</v>
      </c>
      <c r="J19" s="83">
        <f>J17/10.4</f>
        <v>1216.5216836538461</v>
      </c>
      <c r="K19" s="83">
        <f>K17/10.4</f>
        <v>1360.2669122596153</v>
      </c>
      <c r="L19" s="83">
        <f>L17/10.4</f>
        <v>1545.511809375</v>
      </c>
      <c r="M19" s="60">
        <f>L19/K19*100</f>
        <v>113.61827560795874</v>
      </c>
      <c r="N19" s="42"/>
    </row>
    <row r="20" spans="1:14" ht="12.75">
      <c r="A20" t="s">
        <v>42</v>
      </c>
      <c r="J20" s="84"/>
      <c r="K20" s="84"/>
      <c r="L20" s="84"/>
      <c r="M20" s="84"/>
      <c r="N20" s="42"/>
    </row>
    <row r="21" spans="1:14" ht="15">
      <c r="A21" s="85"/>
      <c r="N21" s="42"/>
    </row>
    <row r="22" spans="1:14" ht="12.75">
      <c r="A22" s="26" t="s">
        <v>21</v>
      </c>
      <c r="N22" s="42"/>
    </row>
    <row r="23" spans="1:14" ht="12.75">
      <c r="A23" s="26" t="s">
        <v>22</v>
      </c>
      <c r="N23" s="42"/>
    </row>
    <row r="24" spans="1:14" ht="12.75">
      <c r="A24" s="86"/>
      <c r="N24" s="42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B33" sqref="B33"/>
    </sheetView>
  </sheetViews>
  <sheetFormatPr defaultColWidth="11.57421875" defaultRowHeight="12.75"/>
  <cols>
    <col min="1" max="1" width="22.8515625" style="0" customWidth="1"/>
    <col min="2" max="12" width="9.7109375" style="0" customWidth="1"/>
    <col min="13" max="13" width="10.00390625" style="0" customWidth="1"/>
  </cols>
  <sheetData>
    <row r="1" ht="141.75" customHeight="1" hidden="1">
      <c r="A1" s="87" t="s">
        <v>43</v>
      </c>
    </row>
    <row r="2" spans="1:13" s="90" customFormat="1" ht="33" customHeight="1">
      <c r="A2" s="88" t="s">
        <v>44</v>
      </c>
      <c r="B2" s="89">
        <v>2012</v>
      </c>
      <c r="C2" s="89">
        <v>2013</v>
      </c>
      <c r="D2" s="89">
        <v>2014</v>
      </c>
      <c r="E2" s="89">
        <v>2015</v>
      </c>
      <c r="F2" s="89">
        <v>2016</v>
      </c>
      <c r="G2" s="89">
        <v>2017</v>
      </c>
      <c r="H2" s="89">
        <v>2018</v>
      </c>
      <c r="I2" s="89">
        <v>2019</v>
      </c>
      <c r="J2" s="89">
        <v>2020</v>
      </c>
      <c r="K2" s="89">
        <v>2021</v>
      </c>
      <c r="L2" s="89">
        <v>2022</v>
      </c>
      <c r="M2"/>
    </row>
    <row r="3" spans="1:12" ht="36" customHeight="1">
      <c r="A3" s="88" t="s">
        <v>29</v>
      </c>
      <c r="B3" s="91">
        <v>1944</v>
      </c>
      <c r="C3" s="91">
        <v>1881</v>
      </c>
      <c r="D3" s="91">
        <v>2008</v>
      </c>
      <c r="E3" s="91">
        <v>2095</v>
      </c>
      <c r="F3" s="91">
        <v>2172</v>
      </c>
      <c r="G3" s="91">
        <v>2254</v>
      </c>
      <c r="H3" s="91">
        <v>2278</v>
      </c>
      <c r="I3" s="91">
        <v>2360</v>
      </c>
      <c r="J3" s="92">
        <v>2315</v>
      </c>
      <c r="K3" s="92">
        <v>2753</v>
      </c>
      <c r="L3" s="92">
        <v>2785</v>
      </c>
    </row>
    <row r="4" spans="1:12" ht="18">
      <c r="A4" s="88" t="s">
        <v>30</v>
      </c>
      <c r="B4" s="91">
        <v>2512</v>
      </c>
      <c r="C4" s="91">
        <v>2436</v>
      </c>
      <c r="D4" s="91">
        <v>2449</v>
      </c>
      <c r="E4" s="91">
        <v>2801</v>
      </c>
      <c r="F4" s="91">
        <v>3226</v>
      </c>
      <c r="G4" s="91">
        <v>3358</v>
      </c>
      <c r="H4" s="91">
        <v>4066</v>
      </c>
      <c r="I4" s="91">
        <v>4605</v>
      </c>
      <c r="J4" s="91">
        <v>4550</v>
      </c>
      <c r="K4" s="91">
        <v>5246</v>
      </c>
      <c r="L4" s="91">
        <v>5478</v>
      </c>
    </row>
    <row r="5" spans="1:12" ht="18">
      <c r="A5" s="88" t="s">
        <v>36</v>
      </c>
      <c r="B5" s="91">
        <v>242</v>
      </c>
      <c r="C5" s="91">
        <v>679</v>
      </c>
      <c r="D5" s="91">
        <v>430</v>
      </c>
      <c r="E5" s="91">
        <v>453</v>
      </c>
      <c r="F5" s="91">
        <v>516</v>
      </c>
      <c r="G5" s="91">
        <v>506</v>
      </c>
      <c r="H5" s="91">
        <v>597</v>
      </c>
      <c r="I5" s="91">
        <v>641</v>
      </c>
      <c r="J5" s="91">
        <v>797</v>
      </c>
      <c r="K5" s="91">
        <v>1214</v>
      </c>
      <c r="L5" s="91">
        <v>672</v>
      </c>
    </row>
    <row r="6" spans="1:13" s="90" customFormat="1" ht="18">
      <c r="A6" s="88" t="s">
        <v>39</v>
      </c>
      <c r="B6" s="91">
        <v>9690</v>
      </c>
      <c r="C6" s="91">
        <v>8508</v>
      </c>
      <c r="D6" s="91">
        <v>9357</v>
      </c>
      <c r="E6" s="91">
        <v>10303</v>
      </c>
      <c r="F6" s="91">
        <v>11344</v>
      </c>
      <c r="G6" s="91">
        <v>11657</v>
      </c>
      <c r="H6" s="91">
        <v>12724</v>
      </c>
      <c r="I6" s="91">
        <v>13043</v>
      </c>
      <c r="J6" s="91">
        <v>12652</v>
      </c>
      <c r="K6" s="91">
        <v>14147</v>
      </c>
      <c r="L6" s="91">
        <v>15825</v>
      </c>
      <c r="M6"/>
    </row>
    <row r="33" ht="12.75">
      <c r="A33" s="26" t="s">
        <v>21</v>
      </c>
    </row>
    <row r="34" ht="12.75">
      <c r="A34" s="26" t="s">
        <v>22</v>
      </c>
    </row>
    <row r="37" ht="12.75">
      <c r="N37" t="s">
        <v>45</v>
      </c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0">
      <selection activeCell="M19" sqref="M19"/>
    </sheetView>
  </sheetViews>
  <sheetFormatPr defaultColWidth="11.57421875" defaultRowHeight="12.75"/>
  <cols>
    <col min="1" max="1" width="9.8515625" style="0" customWidth="1"/>
    <col min="2" max="2" width="27.28125" style="0" customWidth="1"/>
    <col min="3" max="4" width="9.7109375" style="0" customWidth="1"/>
    <col min="5" max="5" width="0" style="0" hidden="1" customWidth="1"/>
    <col min="6" max="6" width="7.140625" style="0" customWidth="1"/>
    <col min="7" max="7" width="2.8515625" style="0" customWidth="1"/>
    <col min="8" max="8" width="9.7109375" style="0" customWidth="1"/>
    <col min="9" max="9" width="8.00390625" style="0" customWidth="1"/>
    <col min="10" max="10" width="0" style="0" hidden="1" customWidth="1"/>
    <col min="11" max="11" width="7.28125" style="0" customWidth="1"/>
  </cols>
  <sheetData>
    <row r="1" spans="1:11" ht="21">
      <c r="A1" s="93" t="s">
        <v>46</v>
      </c>
      <c r="B1" s="93"/>
      <c r="C1" s="94"/>
      <c r="D1" s="94"/>
      <c r="E1" s="94"/>
      <c r="F1" s="95"/>
      <c r="G1" s="95"/>
      <c r="H1" s="94"/>
      <c r="I1" s="94"/>
      <c r="J1" s="94"/>
      <c r="K1" s="94"/>
    </row>
    <row r="2" spans="1:11" ht="15.75">
      <c r="A2" s="206" t="s">
        <v>47</v>
      </c>
      <c r="B2" s="206"/>
      <c r="C2" s="207" t="s">
        <v>13</v>
      </c>
      <c r="D2" s="207"/>
      <c r="E2" s="207"/>
      <c r="F2" s="207"/>
      <c r="G2" s="96"/>
      <c r="H2" s="207" t="s">
        <v>14</v>
      </c>
      <c r="I2" s="207"/>
      <c r="J2" s="207"/>
      <c r="K2" s="207"/>
    </row>
    <row r="3" spans="1:11" ht="15">
      <c r="A3" s="97" t="s">
        <v>48</v>
      </c>
      <c r="B3" s="98"/>
      <c r="C3" s="99"/>
      <c r="D3" s="100"/>
      <c r="E3" s="101" t="s">
        <v>49</v>
      </c>
      <c r="F3" s="102" t="s">
        <v>26</v>
      </c>
      <c r="G3" s="103"/>
      <c r="H3" s="104"/>
      <c r="I3" s="105"/>
      <c r="J3" s="106" t="s">
        <v>49</v>
      </c>
      <c r="K3" s="107" t="s">
        <v>26</v>
      </c>
    </row>
    <row r="4" spans="1:11" ht="15">
      <c r="A4" s="108" t="s">
        <v>50</v>
      </c>
      <c r="B4" s="109" t="s">
        <v>51</v>
      </c>
      <c r="C4" s="110">
        <v>2021</v>
      </c>
      <c r="D4" s="111">
        <v>2022</v>
      </c>
      <c r="E4" s="112">
        <v>2022</v>
      </c>
      <c r="F4" s="113" t="s">
        <v>11</v>
      </c>
      <c r="G4" s="103"/>
      <c r="H4" s="114">
        <v>2021</v>
      </c>
      <c r="I4" s="115">
        <v>2022</v>
      </c>
      <c r="J4" s="112">
        <v>2022</v>
      </c>
      <c r="K4" s="113" t="s">
        <v>11</v>
      </c>
    </row>
    <row r="5" spans="1:11" ht="15">
      <c r="A5" s="116" t="s">
        <v>52</v>
      </c>
      <c r="B5" s="116" t="s">
        <v>53</v>
      </c>
      <c r="C5" s="117">
        <v>1742</v>
      </c>
      <c r="D5" s="118">
        <v>2933</v>
      </c>
      <c r="E5" s="119">
        <v>2794</v>
      </c>
      <c r="F5" s="120">
        <f aca="true" t="shared" si="0" ref="F5:F12">D5/C5*100</f>
        <v>168.36969001148105</v>
      </c>
      <c r="G5" s="121"/>
      <c r="H5" s="117">
        <v>108</v>
      </c>
      <c r="I5" s="118">
        <v>206</v>
      </c>
      <c r="J5" s="119">
        <v>128</v>
      </c>
      <c r="K5" s="122">
        <f aca="true" t="shared" si="1" ref="K5:K12">I5/H5*100</f>
        <v>190.74074074074073</v>
      </c>
    </row>
    <row r="6" spans="1:11" ht="15">
      <c r="A6" s="123" t="s">
        <v>54</v>
      </c>
      <c r="B6" s="124" t="s">
        <v>55</v>
      </c>
      <c r="C6" s="117">
        <v>5846</v>
      </c>
      <c r="D6" s="118">
        <v>5596</v>
      </c>
      <c r="E6" s="119">
        <v>4904</v>
      </c>
      <c r="F6" s="120">
        <f t="shared" si="0"/>
        <v>95.72357167293876</v>
      </c>
      <c r="G6" s="121"/>
      <c r="H6" s="117">
        <v>459</v>
      </c>
      <c r="I6" s="118">
        <v>791</v>
      </c>
      <c r="J6" s="119">
        <v>437</v>
      </c>
      <c r="K6" s="125">
        <f t="shared" si="1"/>
        <v>172.33115468409585</v>
      </c>
    </row>
    <row r="7" spans="1:11" ht="15">
      <c r="A7" s="123" t="s">
        <v>56</v>
      </c>
      <c r="B7" s="124" t="s">
        <v>57</v>
      </c>
      <c r="C7" s="117">
        <v>8425</v>
      </c>
      <c r="D7" s="118">
        <v>12009</v>
      </c>
      <c r="E7" s="119">
        <v>11098</v>
      </c>
      <c r="F7" s="120">
        <f t="shared" si="0"/>
        <v>142.540059347181</v>
      </c>
      <c r="G7" s="121"/>
      <c r="H7" s="117">
        <v>1239</v>
      </c>
      <c r="I7" s="118">
        <v>1257</v>
      </c>
      <c r="J7" s="119">
        <v>709</v>
      </c>
      <c r="K7" s="125">
        <f t="shared" si="1"/>
        <v>101.45278450363196</v>
      </c>
    </row>
    <row r="8" spans="1:11" ht="15">
      <c r="A8" s="123" t="s">
        <v>58</v>
      </c>
      <c r="B8" s="124" t="s">
        <v>59</v>
      </c>
      <c r="C8" s="117">
        <v>3985</v>
      </c>
      <c r="D8" s="118">
        <v>4316</v>
      </c>
      <c r="E8" s="119">
        <v>4039</v>
      </c>
      <c r="F8" s="120">
        <f t="shared" si="0"/>
        <v>108.30614805520702</v>
      </c>
      <c r="G8" s="121"/>
      <c r="H8" s="117">
        <v>410</v>
      </c>
      <c r="I8" s="118">
        <v>408</v>
      </c>
      <c r="J8" s="119">
        <v>350</v>
      </c>
      <c r="K8" s="125">
        <f t="shared" si="1"/>
        <v>99.51219512195122</v>
      </c>
    </row>
    <row r="9" spans="1:11" ht="15">
      <c r="A9" s="123" t="s">
        <v>60</v>
      </c>
      <c r="B9" s="124" t="s">
        <v>61</v>
      </c>
      <c r="C9" s="117">
        <v>35193</v>
      </c>
      <c r="D9" s="118">
        <v>42024</v>
      </c>
      <c r="E9" s="119">
        <v>39720</v>
      </c>
      <c r="F9" s="120">
        <f t="shared" si="0"/>
        <v>119.41010996504986</v>
      </c>
      <c r="G9" s="121"/>
      <c r="H9" s="117">
        <v>4780</v>
      </c>
      <c r="I9" s="118">
        <v>5022</v>
      </c>
      <c r="J9" s="119">
        <v>3750</v>
      </c>
      <c r="K9" s="125">
        <f t="shared" si="1"/>
        <v>105.06276150627616</v>
      </c>
    </row>
    <row r="10" spans="1:11" ht="22.5" customHeight="1">
      <c r="A10" s="126" t="s">
        <v>62</v>
      </c>
      <c r="B10" s="127" t="s">
        <v>63</v>
      </c>
      <c r="C10" s="128">
        <v>166601</v>
      </c>
      <c r="D10" s="118">
        <v>171286</v>
      </c>
      <c r="E10" s="119">
        <v>163156</v>
      </c>
      <c r="F10" s="120">
        <f t="shared" si="0"/>
        <v>102.8121079705404</v>
      </c>
      <c r="G10" s="121"/>
      <c r="H10" s="129">
        <v>1094</v>
      </c>
      <c r="I10" s="118">
        <v>2015</v>
      </c>
      <c r="J10" s="119">
        <v>1460</v>
      </c>
      <c r="K10" s="125">
        <f t="shared" si="1"/>
        <v>184.18647166361976</v>
      </c>
    </row>
    <row r="11" spans="1:11" ht="15">
      <c r="A11" s="123" t="s">
        <v>64</v>
      </c>
      <c r="B11" s="124" t="s">
        <v>65</v>
      </c>
      <c r="C11" s="117">
        <v>39153</v>
      </c>
      <c r="D11" s="118">
        <v>46692</v>
      </c>
      <c r="E11" s="119">
        <v>45776</v>
      </c>
      <c r="F11" s="120">
        <f t="shared" si="0"/>
        <v>119.2552294843307</v>
      </c>
      <c r="G11" s="121"/>
      <c r="H11" s="117">
        <v>1044</v>
      </c>
      <c r="I11" s="118">
        <v>634</v>
      </c>
      <c r="J11" s="119">
        <v>450</v>
      </c>
      <c r="K11" s="125">
        <f t="shared" si="1"/>
        <v>60.727969348659</v>
      </c>
    </row>
    <row r="12" spans="1:11" ht="15">
      <c r="A12" s="130" t="s">
        <v>66</v>
      </c>
      <c r="B12" s="131" t="s">
        <v>67</v>
      </c>
      <c r="C12" s="132">
        <f>SUM(C5:C11)</f>
        <v>260945</v>
      </c>
      <c r="D12" s="133">
        <f>SUM(D5:D11)</f>
        <v>284856</v>
      </c>
      <c r="E12" s="132">
        <f>SUM(E5:E11)</f>
        <v>271487</v>
      </c>
      <c r="F12" s="120">
        <f t="shared" si="0"/>
        <v>109.16323363160821</v>
      </c>
      <c r="G12" s="121"/>
      <c r="H12" s="132">
        <f>SUM(H5:H11)</f>
        <v>9134</v>
      </c>
      <c r="I12" s="133">
        <f>SUM(I5:I11)</f>
        <v>10333</v>
      </c>
      <c r="J12" s="132">
        <f>SUM(J5:J11)</f>
        <v>7284</v>
      </c>
      <c r="K12" s="125">
        <f t="shared" si="1"/>
        <v>113.12677906722138</v>
      </c>
    </row>
    <row r="13" spans="1:11" ht="15">
      <c r="A13" s="130"/>
      <c r="B13" s="131"/>
      <c r="C13" s="105"/>
      <c r="D13" s="118"/>
      <c r="E13" s="119"/>
      <c r="F13" s="120"/>
      <c r="G13" s="121"/>
      <c r="H13" s="117"/>
      <c r="I13" s="118"/>
      <c r="J13" s="119"/>
      <c r="K13" s="125"/>
    </row>
    <row r="14" spans="1:11" ht="15">
      <c r="A14" s="123" t="s">
        <v>68</v>
      </c>
      <c r="B14" s="124" t="s">
        <v>69</v>
      </c>
      <c r="C14" s="117">
        <v>56616</v>
      </c>
      <c r="D14" s="118">
        <v>46512</v>
      </c>
      <c r="E14" s="119">
        <v>34514</v>
      </c>
      <c r="F14" s="120">
        <f aca="true" t="shared" si="2" ref="F14:F19">D14/C14*100</f>
        <v>82.1534548537516</v>
      </c>
      <c r="G14" s="121"/>
      <c r="H14" s="117">
        <v>243</v>
      </c>
      <c r="I14" s="118">
        <v>2874</v>
      </c>
      <c r="J14" s="119">
        <v>2463</v>
      </c>
      <c r="K14" s="125">
        <f aca="true" t="shared" si="3" ref="K14:K19">I14/H14*100</f>
        <v>1182.716049382716</v>
      </c>
    </row>
    <row r="15" spans="1:13" ht="15">
      <c r="A15" s="123" t="s">
        <v>70</v>
      </c>
      <c r="B15" s="124" t="s">
        <v>71</v>
      </c>
      <c r="C15" s="117">
        <v>767021</v>
      </c>
      <c r="D15" s="118">
        <v>881217</v>
      </c>
      <c r="E15" s="119">
        <v>750659</v>
      </c>
      <c r="F15" s="120">
        <f t="shared" si="2"/>
        <v>114.88824947426473</v>
      </c>
      <c r="G15" s="121"/>
      <c r="H15" s="117">
        <v>200817</v>
      </c>
      <c r="I15" s="118">
        <v>62797</v>
      </c>
      <c r="J15" s="119">
        <v>46440</v>
      </c>
      <c r="K15" s="125">
        <f t="shared" si="3"/>
        <v>31.270758949690514</v>
      </c>
      <c r="M15" s="42"/>
    </row>
    <row r="16" spans="1:13" ht="15">
      <c r="A16" s="123" t="s">
        <v>72</v>
      </c>
      <c r="B16" s="124" t="s">
        <v>73</v>
      </c>
      <c r="C16" s="117">
        <v>64698</v>
      </c>
      <c r="D16" s="118">
        <v>71595</v>
      </c>
      <c r="E16" s="119">
        <v>48940</v>
      </c>
      <c r="F16" s="120">
        <f t="shared" si="2"/>
        <v>110.66029861819531</v>
      </c>
      <c r="G16" s="121"/>
      <c r="H16" s="117">
        <v>7310</v>
      </c>
      <c r="I16" s="118">
        <v>13236</v>
      </c>
      <c r="J16" s="119">
        <v>13276</v>
      </c>
      <c r="K16" s="125">
        <f t="shared" si="3"/>
        <v>181.0670314637483</v>
      </c>
      <c r="M16" s="118"/>
    </row>
    <row r="17" spans="1:11" ht="15">
      <c r="A17" s="123" t="s">
        <v>74</v>
      </c>
      <c r="B17" s="124" t="s">
        <v>75</v>
      </c>
      <c r="C17" s="117">
        <v>636216</v>
      </c>
      <c r="D17" s="118">
        <v>723002</v>
      </c>
      <c r="E17" s="119">
        <v>661165</v>
      </c>
      <c r="F17" s="120">
        <f t="shared" si="2"/>
        <v>113.64096470381129</v>
      </c>
      <c r="G17" s="121"/>
      <c r="H17" s="117">
        <v>83843</v>
      </c>
      <c r="I17" s="118">
        <v>87969</v>
      </c>
      <c r="J17" s="119">
        <v>56378</v>
      </c>
      <c r="K17" s="125">
        <f t="shared" si="3"/>
        <v>104.92110253688442</v>
      </c>
    </row>
    <row r="18" spans="1:11" ht="15">
      <c r="A18" s="123" t="s">
        <v>76</v>
      </c>
      <c r="B18" s="124" t="s">
        <v>77</v>
      </c>
      <c r="C18" s="117">
        <v>462786</v>
      </c>
      <c r="D18" s="118">
        <v>459527</v>
      </c>
      <c r="E18" s="119">
        <v>417535</v>
      </c>
      <c r="F18" s="120">
        <f t="shared" si="2"/>
        <v>99.29578682155467</v>
      </c>
      <c r="G18" s="121"/>
      <c r="H18" s="117">
        <v>42563</v>
      </c>
      <c r="I18" s="118">
        <v>25610</v>
      </c>
      <c r="J18" s="119">
        <v>14317</v>
      </c>
      <c r="K18" s="125">
        <f t="shared" si="3"/>
        <v>60.16963090007753</v>
      </c>
    </row>
    <row r="19" spans="1:11" ht="15">
      <c r="A19" s="130" t="s">
        <v>78</v>
      </c>
      <c r="B19" s="131" t="s">
        <v>79</v>
      </c>
      <c r="C19" s="132">
        <f>SUM(C14:C18)</f>
        <v>1987337</v>
      </c>
      <c r="D19" s="133">
        <f>SUM(D14:D18)</f>
        <v>2181853</v>
      </c>
      <c r="E19" s="132">
        <f>SUM(E14:E18)</f>
        <v>1912813</v>
      </c>
      <c r="F19" s="120">
        <f t="shared" si="2"/>
        <v>109.7877712738202</v>
      </c>
      <c r="G19" s="121"/>
      <c r="H19" s="132">
        <f>SUM(H14:H18)</f>
        <v>334776</v>
      </c>
      <c r="I19" s="133">
        <f>SUM(I14:I18)</f>
        <v>192486</v>
      </c>
      <c r="J19" s="132">
        <f>SUM(J14:J18)</f>
        <v>132874</v>
      </c>
      <c r="K19" s="125">
        <f t="shared" si="3"/>
        <v>57.49695318660836</v>
      </c>
    </row>
    <row r="20" spans="1:11" ht="15">
      <c r="A20" s="130"/>
      <c r="B20" s="131"/>
      <c r="C20" s="105"/>
      <c r="D20" s="118"/>
      <c r="E20" s="119"/>
      <c r="F20" s="120"/>
      <c r="G20" s="121"/>
      <c r="H20" s="117"/>
      <c r="I20" s="118"/>
      <c r="J20" s="119"/>
      <c r="K20" s="125"/>
    </row>
    <row r="21" spans="1:11" ht="15">
      <c r="A21" s="123" t="s">
        <v>80</v>
      </c>
      <c r="B21" s="124" t="s">
        <v>81</v>
      </c>
      <c r="C21" s="117">
        <v>717659</v>
      </c>
      <c r="D21" s="118">
        <v>776429</v>
      </c>
      <c r="E21" s="119">
        <v>608353</v>
      </c>
      <c r="F21" s="120">
        <f aca="true" t="shared" si="4" ref="F21:F30">D21/C21*100</f>
        <v>108.1891260333947</v>
      </c>
      <c r="G21" s="121"/>
      <c r="H21" s="117">
        <v>53488</v>
      </c>
      <c r="I21" s="118">
        <v>60472</v>
      </c>
      <c r="J21" s="119">
        <v>30240</v>
      </c>
      <c r="K21" s="125">
        <f aca="true" t="shared" si="5" ref="K21:K30">I21/H21*100</f>
        <v>113.05713431049955</v>
      </c>
    </row>
    <row r="22" spans="1:11" ht="15">
      <c r="A22" s="123" t="s">
        <v>82</v>
      </c>
      <c r="B22" s="124" t="s">
        <v>83</v>
      </c>
      <c r="C22" s="117">
        <v>148975</v>
      </c>
      <c r="D22" s="118">
        <v>157001</v>
      </c>
      <c r="E22" s="119">
        <v>122079</v>
      </c>
      <c r="F22" s="120">
        <f t="shared" si="4"/>
        <v>105.38748112099346</v>
      </c>
      <c r="G22" s="121"/>
      <c r="H22" s="117">
        <v>3739</v>
      </c>
      <c r="I22" s="118">
        <v>8446</v>
      </c>
      <c r="J22" s="119">
        <v>4223</v>
      </c>
      <c r="K22" s="125">
        <f t="shared" si="5"/>
        <v>225.88927520727466</v>
      </c>
    </row>
    <row r="23" spans="1:11" ht="15">
      <c r="A23" s="123" t="s">
        <v>84</v>
      </c>
      <c r="B23" s="124" t="s">
        <v>85</v>
      </c>
      <c r="C23" s="117">
        <v>40968</v>
      </c>
      <c r="D23" s="118">
        <v>41816</v>
      </c>
      <c r="E23" s="119">
        <v>37660</v>
      </c>
      <c r="F23" s="120">
        <f t="shared" si="4"/>
        <v>102.06990822105058</v>
      </c>
      <c r="G23" s="121"/>
      <c r="H23" s="117">
        <v>322</v>
      </c>
      <c r="I23" s="118">
        <v>1013</v>
      </c>
      <c r="J23" s="119">
        <v>772</v>
      </c>
      <c r="K23" s="125">
        <f t="shared" si="5"/>
        <v>314.59627329192546</v>
      </c>
    </row>
    <row r="24" spans="1:11" ht="15">
      <c r="A24" s="123" t="s">
        <v>86</v>
      </c>
      <c r="B24" s="124" t="s">
        <v>87</v>
      </c>
      <c r="C24" s="117">
        <v>265978</v>
      </c>
      <c r="D24" s="118">
        <v>263599</v>
      </c>
      <c r="E24" s="119">
        <v>220518</v>
      </c>
      <c r="F24" s="120">
        <f t="shared" si="4"/>
        <v>99.10556512192737</v>
      </c>
      <c r="G24" s="121"/>
      <c r="H24" s="117">
        <v>27745</v>
      </c>
      <c r="I24" s="118">
        <v>8427</v>
      </c>
      <c r="J24" s="119">
        <v>4214</v>
      </c>
      <c r="K24" s="125">
        <f t="shared" si="5"/>
        <v>30.373040187421157</v>
      </c>
    </row>
    <row r="25" spans="1:11" ht="15">
      <c r="A25" s="123" t="s">
        <v>88</v>
      </c>
      <c r="B25" s="124" t="s">
        <v>89</v>
      </c>
      <c r="C25" s="117">
        <v>67866</v>
      </c>
      <c r="D25" s="118">
        <v>59850</v>
      </c>
      <c r="E25" s="119">
        <v>47663</v>
      </c>
      <c r="F25" s="120">
        <f t="shared" si="4"/>
        <v>88.18848908142516</v>
      </c>
      <c r="G25" s="121"/>
      <c r="H25" s="117">
        <v>1989</v>
      </c>
      <c r="I25" s="118">
        <v>2457</v>
      </c>
      <c r="J25" s="119">
        <v>1229</v>
      </c>
      <c r="K25" s="125">
        <f t="shared" si="5"/>
        <v>123.52941176470588</v>
      </c>
    </row>
    <row r="26" spans="1:11" ht="15">
      <c r="A26" s="123" t="s">
        <v>90</v>
      </c>
      <c r="B26" s="124" t="s">
        <v>91</v>
      </c>
      <c r="C26" s="117">
        <v>7928</v>
      </c>
      <c r="D26" s="118">
        <v>7020</v>
      </c>
      <c r="E26" s="119">
        <v>5707</v>
      </c>
      <c r="F26" s="120">
        <f t="shared" si="4"/>
        <v>88.54692230070636</v>
      </c>
      <c r="G26" s="121"/>
      <c r="H26" s="117">
        <v>138</v>
      </c>
      <c r="I26" s="118">
        <v>200</v>
      </c>
      <c r="J26" s="119">
        <v>100</v>
      </c>
      <c r="K26" s="125">
        <f t="shared" si="5"/>
        <v>144.92753623188406</v>
      </c>
    </row>
    <row r="27" spans="1:11" ht="15">
      <c r="A27" s="123" t="s">
        <v>92</v>
      </c>
      <c r="B27" s="124" t="s">
        <v>93</v>
      </c>
      <c r="C27" s="117">
        <v>6638</v>
      </c>
      <c r="D27" s="118">
        <v>6351</v>
      </c>
      <c r="E27" s="119">
        <v>4245</v>
      </c>
      <c r="F27" s="120">
        <f t="shared" si="4"/>
        <v>95.67640855679421</v>
      </c>
      <c r="G27" s="121"/>
      <c r="H27" s="117">
        <v>81</v>
      </c>
      <c r="I27" s="118">
        <v>126</v>
      </c>
      <c r="J27" s="119">
        <v>63</v>
      </c>
      <c r="K27" s="125">
        <f t="shared" si="5"/>
        <v>155.55555555555557</v>
      </c>
    </row>
    <row r="28" spans="1:11" ht="15">
      <c r="A28" s="123" t="s">
        <v>94</v>
      </c>
      <c r="B28" s="124" t="s">
        <v>95</v>
      </c>
      <c r="C28" s="117">
        <v>1137855</v>
      </c>
      <c r="D28" s="119">
        <v>1120089</v>
      </c>
      <c r="E28" s="119">
        <v>966583</v>
      </c>
      <c r="F28" s="120">
        <f t="shared" si="4"/>
        <v>98.43864112738441</v>
      </c>
      <c r="G28" s="121"/>
      <c r="H28" s="117">
        <v>24090</v>
      </c>
      <c r="I28" s="118">
        <v>31501</v>
      </c>
      <c r="J28" s="119">
        <v>15820</v>
      </c>
      <c r="K28" s="125">
        <f t="shared" si="5"/>
        <v>130.76380240763802</v>
      </c>
    </row>
    <row r="29" spans="1:11" ht="15">
      <c r="A29" s="123" t="s">
        <v>96</v>
      </c>
      <c r="B29" s="124" t="s">
        <v>97</v>
      </c>
      <c r="C29" s="117">
        <v>317119</v>
      </c>
      <c r="D29" s="119">
        <v>279530</v>
      </c>
      <c r="E29" s="119">
        <v>279530</v>
      </c>
      <c r="F29" s="120">
        <f t="shared" si="4"/>
        <v>88.1467209470262</v>
      </c>
      <c r="G29" s="121"/>
      <c r="H29" s="117">
        <v>419284</v>
      </c>
      <c r="I29" s="118">
        <v>45425</v>
      </c>
      <c r="J29" s="119">
        <v>45425</v>
      </c>
      <c r="K29" s="125">
        <f t="shared" si="5"/>
        <v>10.833945488022438</v>
      </c>
    </row>
    <row r="30" spans="1:11" ht="15">
      <c r="A30" s="130" t="s">
        <v>98</v>
      </c>
      <c r="B30" s="131" t="s">
        <v>99</v>
      </c>
      <c r="C30" s="132">
        <f>SUM(C21:C29)</f>
        <v>2710986</v>
      </c>
      <c r="D30" s="134">
        <f>SUM(D21:D29)</f>
        <v>2711685</v>
      </c>
      <c r="E30" s="132">
        <f>SUM(E21:E29)</f>
        <v>2292338</v>
      </c>
      <c r="F30" s="120">
        <f t="shared" si="4"/>
        <v>100.02578397675236</v>
      </c>
      <c r="G30" s="121"/>
      <c r="H30" s="132">
        <f>SUM(H21:H29)</f>
        <v>530876</v>
      </c>
      <c r="I30" s="133">
        <f>SUM(I21:I29)</f>
        <v>158067</v>
      </c>
      <c r="J30" s="132">
        <f>SUM(J21:J29)</f>
        <v>102086</v>
      </c>
      <c r="K30" s="125">
        <f t="shared" si="5"/>
        <v>29.774749659054088</v>
      </c>
    </row>
    <row r="31" spans="1:11" ht="15">
      <c r="A31" s="130"/>
      <c r="B31" s="131"/>
      <c r="C31" s="105"/>
      <c r="D31" s="119"/>
      <c r="E31" s="119"/>
      <c r="F31" s="120"/>
      <c r="G31" s="121"/>
      <c r="H31" s="117"/>
      <c r="I31" s="118"/>
      <c r="J31" s="119"/>
      <c r="K31" s="125"/>
    </row>
    <row r="32" spans="1:11" ht="15">
      <c r="A32" s="123" t="s">
        <v>100</v>
      </c>
      <c r="B32" s="124" t="s">
        <v>101</v>
      </c>
      <c r="C32" s="117">
        <v>117</v>
      </c>
      <c r="D32" s="119">
        <v>12</v>
      </c>
      <c r="E32" s="119">
        <v>12</v>
      </c>
      <c r="F32" s="120">
        <f aca="true" t="shared" si="6" ref="F32:F39">D32/C32*100</f>
        <v>10.256410256410255</v>
      </c>
      <c r="G32" s="121"/>
      <c r="H32" s="117">
        <v>1</v>
      </c>
      <c r="I32" s="119">
        <v>3</v>
      </c>
      <c r="J32" s="119">
        <v>3</v>
      </c>
      <c r="K32" s="125">
        <f aca="true" t="shared" si="7" ref="K32:K39">I32/H32*100</f>
        <v>300</v>
      </c>
    </row>
    <row r="33" spans="1:11" ht="15">
      <c r="A33" s="123" t="s">
        <v>102</v>
      </c>
      <c r="B33" s="124" t="s">
        <v>103</v>
      </c>
      <c r="C33" s="117">
        <v>2887</v>
      </c>
      <c r="D33" s="119">
        <v>814</v>
      </c>
      <c r="E33" s="119">
        <v>814</v>
      </c>
      <c r="F33" s="120">
        <f t="shared" si="6"/>
        <v>28.195358503636992</v>
      </c>
      <c r="G33" s="121"/>
      <c r="H33" s="117">
        <v>46</v>
      </c>
      <c r="I33" s="119">
        <v>46</v>
      </c>
      <c r="J33" s="119">
        <v>46</v>
      </c>
      <c r="K33" s="125">
        <f t="shared" si="7"/>
        <v>100</v>
      </c>
    </row>
    <row r="34" spans="1:11" ht="15">
      <c r="A34" s="123" t="s">
        <v>104</v>
      </c>
      <c r="B34" s="124" t="s">
        <v>105</v>
      </c>
      <c r="C34" s="117">
        <v>236260</v>
      </c>
      <c r="D34" s="119">
        <v>265915</v>
      </c>
      <c r="E34" s="119">
        <v>192523</v>
      </c>
      <c r="F34" s="120">
        <f t="shared" si="6"/>
        <v>112.55184965715736</v>
      </c>
      <c r="G34" s="121"/>
      <c r="H34" s="117">
        <v>9583</v>
      </c>
      <c r="I34" s="119">
        <v>13048</v>
      </c>
      <c r="J34" s="119">
        <v>6524</v>
      </c>
      <c r="K34" s="125">
        <f t="shared" si="7"/>
        <v>136.15777940102265</v>
      </c>
    </row>
    <row r="35" spans="1:11" ht="15">
      <c r="A35" s="123" t="s">
        <v>106</v>
      </c>
      <c r="B35" s="124" t="s">
        <v>107</v>
      </c>
      <c r="C35" s="117">
        <v>952</v>
      </c>
      <c r="D35" s="119">
        <v>3345</v>
      </c>
      <c r="E35" s="119">
        <v>3345</v>
      </c>
      <c r="F35" s="120">
        <f t="shared" si="6"/>
        <v>351.3655462184874</v>
      </c>
      <c r="G35" s="121"/>
      <c r="H35" s="117">
        <v>7</v>
      </c>
      <c r="I35" s="119">
        <v>1</v>
      </c>
      <c r="J35" s="119">
        <v>1</v>
      </c>
      <c r="K35" s="125">
        <f t="shared" si="7"/>
        <v>14.285714285714285</v>
      </c>
    </row>
    <row r="36" spans="1:11" ht="15">
      <c r="A36" s="123" t="s">
        <v>108</v>
      </c>
      <c r="B36" s="124" t="s">
        <v>109</v>
      </c>
      <c r="C36" s="117">
        <v>4751</v>
      </c>
      <c r="D36" s="119">
        <v>3575</v>
      </c>
      <c r="E36" s="119">
        <v>3575</v>
      </c>
      <c r="F36" s="120">
        <f t="shared" si="6"/>
        <v>75.2473163544517</v>
      </c>
      <c r="G36" s="121"/>
      <c r="H36" s="117">
        <v>1225</v>
      </c>
      <c r="I36" s="119">
        <v>990</v>
      </c>
      <c r="J36" s="119">
        <v>990</v>
      </c>
      <c r="K36" s="125">
        <f t="shared" si="7"/>
        <v>80.81632653061224</v>
      </c>
    </row>
    <row r="37" spans="1:11" ht="15">
      <c r="A37" s="123" t="s">
        <v>110</v>
      </c>
      <c r="B37" s="124" t="s">
        <v>111</v>
      </c>
      <c r="C37" s="117">
        <v>64967</v>
      </c>
      <c r="D37" s="119">
        <v>53848</v>
      </c>
      <c r="E37" s="119">
        <v>50122</v>
      </c>
      <c r="F37" s="120">
        <f t="shared" si="6"/>
        <v>82.88515707974818</v>
      </c>
      <c r="G37" s="121"/>
      <c r="H37" s="117">
        <v>3055</v>
      </c>
      <c r="I37" s="118">
        <v>4875</v>
      </c>
      <c r="J37" s="119">
        <v>4390</v>
      </c>
      <c r="K37" s="125">
        <f t="shared" si="7"/>
        <v>159.5744680851064</v>
      </c>
    </row>
    <row r="38" spans="1:11" ht="15">
      <c r="A38" s="123" t="s">
        <v>112</v>
      </c>
      <c r="B38" s="124" t="s">
        <v>113</v>
      </c>
      <c r="C38" s="135">
        <v>61762</v>
      </c>
      <c r="D38" s="118">
        <v>58821</v>
      </c>
      <c r="E38" s="119">
        <v>53402</v>
      </c>
      <c r="F38" s="120">
        <f t="shared" si="6"/>
        <v>95.23817233897866</v>
      </c>
      <c r="G38" s="121"/>
      <c r="H38" s="117">
        <v>297666</v>
      </c>
      <c r="I38" s="118">
        <v>257100</v>
      </c>
      <c r="J38" s="119">
        <v>254107</v>
      </c>
      <c r="K38" s="125">
        <f t="shared" si="7"/>
        <v>86.37197395738848</v>
      </c>
    </row>
    <row r="39" spans="1:11" ht="15">
      <c r="A39" s="130" t="s">
        <v>114</v>
      </c>
      <c r="B39" s="131" t="s">
        <v>115</v>
      </c>
      <c r="C39" s="132">
        <f>SUM(C32:C38)</f>
        <v>371696</v>
      </c>
      <c r="D39" s="132">
        <f>SUM(D32:D38)</f>
        <v>386330</v>
      </c>
      <c r="E39" s="132">
        <f>SUM(E32:E38)</f>
        <v>303793</v>
      </c>
      <c r="F39" s="120">
        <f t="shared" si="6"/>
        <v>103.9370883732943</v>
      </c>
      <c r="G39" s="121"/>
      <c r="H39" s="132">
        <f>SUM(H32:H38)</f>
        <v>311583</v>
      </c>
      <c r="I39" s="132">
        <f>SUM(I32:I38)</f>
        <v>276063</v>
      </c>
      <c r="J39" s="132">
        <f>SUM(J32:J38)</f>
        <v>266061</v>
      </c>
      <c r="K39" s="125">
        <f t="shared" si="7"/>
        <v>88.60014827509845</v>
      </c>
    </row>
    <row r="40" spans="1:11" ht="15">
      <c r="A40" s="130"/>
      <c r="B40" s="131"/>
      <c r="C40" s="105"/>
      <c r="D40" s="118"/>
      <c r="E40" s="119"/>
      <c r="F40" s="120"/>
      <c r="G40" s="121"/>
      <c r="H40" s="117"/>
      <c r="I40" s="118"/>
      <c r="J40" s="119"/>
      <c r="K40" s="125"/>
    </row>
    <row r="41" spans="1:11" ht="15">
      <c r="A41" s="123" t="s">
        <v>116</v>
      </c>
      <c r="B41" s="124" t="s">
        <v>117</v>
      </c>
      <c r="C41" s="135">
        <v>27059</v>
      </c>
      <c r="D41" s="118">
        <v>21445</v>
      </c>
      <c r="E41" s="119">
        <v>15896</v>
      </c>
      <c r="F41" s="120">
        <f>D41/C41*100</f>
        <v>79.25274400384346</v>
      </c>
      <c r="G41" s="121"/>
      <c r="H41" s="117">
        <v>25079</v>
      </c>
      <c r="I41" s="118">
        <v>26630</v>
      </c>
      <c r="J41" s="119">
        <v>24940</v>
      </c>
      <c r="K41" s="125">
        <f>I41/H41*100</f>
        <v>106.18445711551496</v>
      </c>
    </row>
    <row r="42" spans="1:11" ht="15">
      <c r="A42" s="123" t="s">
        <v>118</v>
      </c>
      <c r="B42" s="124" t="s">
        <v>119</v>
      </c>
      <c r="C42" s="135">
        <v>9385</v>
      </c>
      <c r="D42" s="118">
        <v>9854</v>
      </c>
      <c r="E42" s="119">
        <v>8194</v>
      </c>
      <c r="F42" s="120">
        <f>D42/C42*100</f>
        <v>104.99733617474693</v>
      </c>
      <c r="G42" s="121"/>
      <c r="H42" s="117">
        <v>9660</v>
      </c>
      <c r="I42" s="118">
        <v>8311</v>
      </c>
      <c r="J42" s="119">
        <v>7593</v>
      </c>
      <c r="K42" s="125">
        <f>I42/H42*100</f>
        <v>86.0351966873706</v>
      </c>
    </row>
    <row r="43" spans="1:11" ht="15">
      <c r="A43" s="130" t="s">
        <v>120</v>
      </c>
      <c r="B43" s="131" t="s">
        <v>121</v>
      </c>
      <c r="C43" s="132">
        <f>SUM(C41:C42)</f>
        <v>36444</v>
      </c>
      <c r="D43" s="132">
        <f>SUM(D41:D42)</f>
        <v>31299</v>
      </c>
      <c r="E43" s="132">
        <f>SUM(E41:E42)</f>
        <v>24090</v>
      </c>
      <c r="F43" s="120">
        <f>D43/C43*100</f>
        <v>85.88244978597301</v>
      </c>
      <c r="G43" s="121"/>
      <c r="H43" s="132">
        <f>SUM(H41:H42)</f>
        <v>34739</v>
      </c>
      <c r="I43" s="132">
        <f>SUM(I41:I42)</f>
        <v>34941</v>
      </c>
      <c r="J43" s="132">
        <f>SUM(J41:J42)</f>
        <v>32533</v>
      </c>
      <c r="K43" s="125">
        <f>I43/H43*100</f>
        <v>100.58147902933302</v>
      </c>
    </row>
    <row r="44" spans="1:11" ht="15">
      <c r="A44" s="123"/>
      <c r="B44" s="124"/>
      <c r="C44" s="105"/>
      <c r="D44" s="118"/>
      <c r="E44" s="119"/>
      <c r="F44" s="120"/>
      <c r="G44" s="121"/>
      <c r="H44" s="117"/>
      <c r="I44" s="118"/>
      <c r="J44" s="119"/>
      <c r="K44" s="125"/>
    </row>
    <row r="45" spans="1:11" ht="15">
      <c r="A45" s="108"/>
      <c r="B45" s="136" t="s">
        <v>122</v>
      </c>
      <c r="C45" s="137">
        <f>C12+C19+C30+C39+C43</f>
        <v>5367408</v>
      </c>
      <c r="D45" s="137">
        <f>D12+D19+D30+D39+D43</f>
        <v>5596023</v>
      </c>
      <c r="E45" s="137">
        <f>E12+E19+E30+E39+E43</f>
        <v>4804521</v>
      </c>
      <c r="F45" s="138">
        <f>D45/C45*100</f>
        <v>104.25931846433139</v>
      </c>
      <c r="G45" s="121"/>
      <c r="H45" s="137">
        <f>H12+H19+H30+H39+H43</f>
        <v>1221108</v>
      </c>
      <c r="I45" s="137">
        <f>I12+I19+I30+I39+I43</f>
        <v>671890</v>
      </c>
      <c r="J45" s="137">
        <f>J12+J19+J30+J39+J43</f>
        <v>540838</v>
      </c>
      <c r="K45" s="138">
        <f>I45/H45*100</f>
        <v>55.022979130429086</v>
      </c>
    </row>
    <row r="46" spans="1:11" ht="12.75">
      <c r="A46" s="94"/>
      <c r="B46" s="94"/>
      <c r="C46" s="139"/>
      <c r="D46" s="139"/>
      <c r="E46" s="140">
        <f>D45-E45</f>
        <v>791502</v>
      </c>
      <c r="F46" s="94"/>
      <c r="G46" s="94"/>
      <c r="H46" s="94"/>
      <c r="I46" s="94"/>
      <c r="J46" s="140">
        <f>I45-J45</f>
        <v>131052</v>
      </c>
      <c r="K46" s="94"/>
    </row>
    <row r="47" spans="1:11" ht="15">
      <c r="A47" s="141" t="s">
        <v>123</v>
      </c>
      <c r="B47" s="142"/>
      <c r="C47" s="94"/>
      <c r="D47" s="94"/>
      <c r="E47" s="120">
        <f>E46/E45*100</f>
        <v>16.4741084491045</v>
      </c>
      <c r="F47" s="95"/>
      <c r="G47" s="95"/>
      <c r="H47" s="94"/>
      <c r="I47" s="94"/>
      <c r="J47" s="120">
        <f>J46/J45*100</f>
        <v>24.231285523576375</v>
      </c>
      <c r="K47" s="94"/>
    </row>
    <row r="48" spans="1:11" ht="15">
      <c r="A48" s="141" t="s">
        <v>124</v>
      </c>
      <c r="B48" s="94"/>
      <c r="C48" s="94"/>
      <c r="D48" s="94"/>
      <c r="E48" s="94"/>
      <c r="F48" s="95"/>
      <c r="G48" s="95"/>
      <c r="H48" s="94"/>
      <c r="I48" s="94"/>
      <c r="J48" s="94"/>
      <c r="K48" s="94"/>
    </row>
    <row r="49" spans="1:11" ht="15">
      <c r="A49" s="143"/>
      <c r="B49" s="94"/>
      <c r="C49" s="94"/>
      <c r="D49" s="94"/>
      <c r="E49" s="94"/>
      <c r="F49" s="95"/>
      <c r="G49" s="95"/>
      <c r="H49" s="94"/>
      <c r="I49" s="94"/>
      <c r="J49" s="94"/>
      <c r="K49" s="94"/>
    </row>
    <row r="50" ht="12.75">
      <c r="A50" s="26" t="s">
        <v>21</v>
      </c>
    </row>
    <row r="51" ht="12.75">
      <c r="A51" s="26" t="s">
        <v>22</v>
      </c>
    </row>
  </sheetData>
  <sheetProtection selectLockedCells="1" selectUnlockedCells="1"/>
  <mergeCells count="3">
    <mergeCell ref="A2:B2"/>
    <mergeCell ref="C2:F2"/>
    <mergeCell ref="H2:K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C40" sqref="C40"/>
    </sheetView>
  </sheetViews>
  <sheetFormatPr defaultColWidth="11.57421875" defaultRowHeight="12.75"/>
  <cols>
    <col min="1" max="1" width="4.8515625" style="90" customWidth="1"/>
    <col min="2" max="2" width="17.421875" style="0" customWidth="1"/>
    <col min="3" max="3" width="12.421875" style="118" customWidth="1"/>
    <col min="4" max="4" width="6.7109375" style="144" customWidth="1"/>
    <col min="5" max="5" width="6.7109375" style="0" customWidth="1"/>
    <col min="6" max="6" width="5.00390625" style="0" customWidth="1"/>
    <col min="7" max="7" width="17.421875" style="0" customWidth="1"/>
    <col min="8" max="8" width="10.140625" style="118" customWidth="1"/>
    <col min="9" max="9" width="6.00390625" style="144" customWidth="1"/>
    <col min="10" max="10" width="6.421875" style="0" customWidth="1"/>
  </cols>
  <sheetData>
    <row r="1" spans="1:7" ht="18">
      <c r="A1" s="208" t="s">
        <v>46</v>
      </c>
      <c r="B1" s="208"/>
      <c r="C1" s="208"/>
      <c r="D1" s="208"/>
      <c r="E1" s="208"/>
      <c r="F1" s="208"/>
      <c r="G1" s="208"/>
    </row>
    <row r="3" spans="1:10" s="146" customFormat="1" ht="17.25">
      <c r="A3" s="209" t="s">
        <v>125</v>
      </c>
      <c r="B3" s="209"/>
      <c r="C3" s="209"/>
      <c r="D3" s="209"/>
      <c r="E3" s="145"/>
      <c r="F3" s="209" t="s">
        <v>126</v>
      </c>
      <c r="G3" s="209"/>
      <c r="H3" s="209"/>
      <c r="I3" s="209"/>
      <c r="J3" s="145"/>
    </row>
    <row r="4" spans="1:9" s="145" customFormat="1" ht="12.75">
      <c r="A4" s="147"/>
      <c r="B4" s="148" t="s">
        <v>127</v>
      </c>
      <c r="C4" s="149" t="s">
        <v>128</v>
      </c>
      <c r="D4" s="150" t="s">
        <v>11</v>
      </c>
      <c r="F4" s="148"/>
      <c r="G4" s="148" t="s">
        <v>127</v>
      </c>
      <c r="H4" s="149" t="s">
        <v>128</v>
      </c>
      <c r="I4" s="150" t="s">
        <v>11</v>
      </c>
    </row>
    <row r="5" spans="1:9" ht="15">
      <c r="A5" s="151" t="s">
        <v>129</v>
      </c>
      <c r="B5" s="147" t="s">
        <v>130</v>
      </c>
      <c r="C5" s="152">
        <v>3192493</v>
      </c>
      <c r="D5" s="153">
        <v>66.4477822314598</v>
      </c>
      <c r="F5" s="147" t="s">
        <v>129</v>
      </c>
      <c r="G5" s="147" t="s">
        <v>131</v>
      </c>
      <c r="H5" s="152">
        <v>190909</v>
      </c>
      <c r="I5" s="153">
        <v>35.3093164852888</v>
      </c>
    </row>
    <row r="6" spans="1:9" ht="15">
      <c r="A6" s="151" t="s">
        <v>132</v>
      </c>
      <c r="B6" s="147" t="s">
        <v>131</v>
      </c>
      <c r="C6" s="152">
        <v>538673</v>
      </c>
      <c r="D6" s="153">
        <v>11.2118103933093</v>
      </c>
      <c r="F6" s="147" t="s">
        <v>132</v>
      </c>
      <c r="G6" s="147" t="s">
        <v>133</v>
      </c>
      <c r="H6" s="152">
        <v>184428</v>
      </c>
      <c r="I6" s="153">
        <v>34.110631875652</v>
      </c>
    </row>
    <row r="7" spans="1:9" ht="15">
      <c r="A7" s="151" t="s">
        <v>134</v>
      </c>
      <c r="B7" s="147" t="s">
        <v>135</v>
      </c>
      <c r="C7" s="152">
        <v>149093</v>
      </c>
      <c r="D7" s="153">
        <v>3.10318587894634</v>
      </c>
      <c r="F7" s="147" t="s">
        <v>134</v>
      </c>
      <c r="G7" s="147" t="s">
        <v>136</v>
      </c>
      <c r="H7" s="152">
        <v>37660</v>
      </c>
      <c r="I7" s="153">
        <v>6.96535448216677</v>
      </c>
    </row>
    <row r="8" spans="1:9" ht="15">
      <c r="A8" s="151" t="s">
        <v>137</v>
      </c>
      <c r="B8" s="147" t="s">
        <v>138</v>
      </c>
      <c r="C8" s="152">
        <v>140280</v>
      </c>
      <c r="D8" s="153">
        <v>2.91975421447414</v>
      </c>
      <c r="F8" s="147" t="s">
        <v>137</v>
      </c>
      <c r="G8" s="147" t="s">
        <v>139</v>
      </c>
      <c r="H8" s="152">
        <v>24044</v>
      </c>
      <c r="I8" s="153">
        <v>4.44702557539081</v>
      </c>
    </row>
    <row r="9" spans="1:9" ht="15">
      <c r="A9" s="151" t="s">
        <v>140</v>
      </c>
      <c r="B9" s="147" t="s">
        <v>141</v>
      </c>
      <c r="C9" s="152">
        <v>138495</v>
      </c>
      <c r="D9" s="153">
        <v>2.88260165336182</v>
      </c>
      <c r="F9" s="147" t="s">
        <v>140</v>
      </c>
      <c r="G9" s="147" t="s">
        <v>142</v>
      </c>
      <c r="H9" s="152">
        <v>14979</v>
      </c>
      <c r="I9" s="153">
        <v>2.77042073256442</v>
      </c>
    </row>
    <row r="10" spans="1:9" ht="15">
      <c r="A10" s="151" t="s">
        <v>143</v>
      </c>
      <c r="B10" s="147" t="s">
        <v>144</v>
      </c>
      <c r="C10" s="152">
        <v>123321</v>
      </c>
      <c r="D10" s="153">
        <v>2.5667736632675</v>
      </c>
      <c r="F10" s="147" t="s">
        <v>143</v>
      </c>
      <c r="G10" s="147" t="s">
        <v>144</v>
      </c>
      <c r="H10" s="152">
        <v>13363</v>
      </c>
      <c r="I10" s="153">
        <v>2.4715356331703298</v>
      </c>
    </row>
    <row r="11" spans="1:9" ht="15">
      <c r="A11" s="151" t="s">
        <v>145</v>
      </c>
      <c r="B11" s="147" t="s">
        <v>136</v>
      </c>
      <c r="C11" s="152">
        <v>97829</v>
      </c>
      <c r="D11" s="153">
        <v>2.03618930031216</v>
      </c>
      <c r="F11" s="147" t="s">
        <v>145</v>
      </c>
      <c r="G11" s="147" t="s">
        <v>146</v>
      </c>
      <c r="H11" s="152">
        <v>12684</v>
      </c>
      <c r="I11" s="153">
        <v>2.34595210440264</v>
      </c>
    </row>
    <row r="12" spans="1:9" ht="15">
      <c r="A12" s="151" t="s">
        <v>147</v>
      </c>
      <c r="B12" s="147" t="s">
        <v>148</v>
      </c>
      <c r="C12" s="152">
        <v>89004</v>
      </c>
      <c r="D12" s="153">
        <v>1.8525078707232399</v>
      </c>
      <c r="F12" s="147" t="s">
        <v>147</v>
      </c>
      <c r="G12" s="147" t="s">
        <v>141</v>
      </c>
      <c r="H12" s="152">
        <v>8167</v>
      </c>
      <c r="I12" s="153">
        <v>1.5105164645739801</v>
      </c>
    </row>
    <row r="13" spans="1:9" ht="15">
      <c r="A13" s="151" t="s">
        <v>149</v>
      </c>
      <c r="B13" s="147" t="s">
        <v>133</v>
      </c>
      <c r="C13" s="152">
        <v>72344</v>
      </c>
      <c r="D13" s="153">
        <v>1.50575063367492</v>
      </c>
      <c r="F13" s="147" t="s">
        <v>149</v>
      </c>
      <c r="G13" s="147" t="s">
        <v>150</v>
      </c>
      <c r="H13" s="152">
        <v>6801</v>
      </c>
      <c r="I13" s="153">
        <v>1.25786977783368</v>
      </c>
    </row>
    <row r="14" spans="1:9" ht="15">
      <c r="A14" s="151" t="s">
        <v>151</v>
      </c>
      <c r="B14" s="147" t="s">
        <v>152</v>
      </c>
      <c r="C14" s="152">
        <v>62227</v>
      </c>
      <c r="D14" s="153">
        <v>1.29517782651898</v>
      </c>
      <c r="F14" s="147" t="s">
        <v>151</v>
      </c>
      <c r="G14" s="147" t="s">
        <v>153</v>
      </c>
      <c r="H14" s="152">
        <v>6722</v>
      </c>
      <c r="I14" s="153">
        <v>1.24325843943508</v>
      </c>
    </row>
    <row r="15" spans="1:9" ht="15">
      <c r="A15" s="151" t="s">
        <v>154</v>
      </c>
      <c r="B15" s="147" t="s">
        <v>155</v>
      </c>
      <c r="C15" s="152">
        <v>24635</v>
      </c>
      <c r="D15" s="153">
        <v>0.5127469708694781</v>
      </c>
      <c r="F15" s="147" t="s">
        <v>154</v>
      </c>
      <c r="G15" s="147" t="s">
        <v>156</v>
      </c>
      <c r="H15" s="152">
        <v>5458</v>
      </c>
      <c r="I15" s="153">
        <v>1.00947702505752</v>
      </c>
    </row>
    <row r="16" spans="1:9" ht="15">
      <c r="A16" s="151" t="s">
        <v>157</v>
      </c>
      <c r="B16" s="147" t="s">
        <v>158</v>
      </c>
      <c r="C16" s="152">
        <v>20579</v>
      </c>
      <c r="D16" s="153">
        <v>0.42832636141761704</v>
      </c>
      <c r="F16" s="147" t="s">
        <v>157</v>
      </c>
      <c r="G16" s="147" t="s">
        <v>159</v>
      </c>
      <c r="H16" s="152">
        <v>5068</v>
      </c>
      <c r="I16" s="153">
        <v>0.93734510131761</v>
      </c>
    </row>
    <row r="17" spans="1:9" ht="15">
      <c r="A17" s="151" t="s">
        <v>160</v>
      </c>
      <c r="B17" s="147" t="s">
        <v>161</v>
      </c>
      <c r="C17" s="152">
        <v>15927</v>
      </c>
      <c r="D17" s="153">
        <v>0.331500751168589</v>
      </c>
      <c r="F17" s="147" t="s">
        <v>160</v>
      </c>
      <c r="G17" s="147" t="s">
        <v>162</v>
      </c>
      <c r="H17" s="152">
        <v>4998</v>
      </c>
      <c r="I17" s="153">
        <v>0.924398345774549</v>
      </c>
    </row>
    <row r="18" spans="1:9" ht="15">
      <c r="A18" s="151" t="s">
        <v>163</v>
      </c>
      <c r="B18" s="147" t="s">
        <v>164</v>
      </c>
      <c r="C18" s="152">
        <v>15349</v>
      </c>
      <c r="D18" s="153">
        <v>0.319470398046504</v>
      </c>
      <c r="F18" s="147" t="s">
        <v>163</v>
      </c>
      <c r="G18" s="147" t="s">
        <v>165</v>
      </c>
      <c r="H18" s="152">
        <v>3648</v>
      </c>
      <c r="I18" s="153">
        <v>0.6747109174440891</v>
      </c>
    </row>
    <row r="19" spans="1:9" ht="15">
      <c r="A19" s="151" t="s">
        <v>166</v>
      </c>
      <c r="B19" s="147" t="s">
        <v>142</v>
      </c>
      <c r="C19" s="152">
        <v>14536</v>
      </c>
      <c r="D19" s="153">
        <v>0.30254881138862305</v>
      </c>
      <c r="F19" s="147" t="s">
        <v>166</v>
      </c>
      <c r="G19" s="147" t="s">
        <v>167</v>
      </c>
      <c r="H19" s="152">
        <v>3268</v>
      </c>
      <c r="I19" s="153">
        <v>0.604428530210329</v>
      </c>
    </row>
    <row r="20" spans="1:9" ht="15">
      <c r="A20" s="151" t="s">
        <v>168</v>
      </c>
      <c r="B20" s="147" t="s">
        <v>169</v>
      </c>
      <c r="C20" s="152">
        <v>14012</v>
      </c>
      <c r="D20" s="153">
        <v>0.29164240129178504</v>
      </c>
      <c r="F20" s="147" t="s">
        <v>168</v>
      </c>
      <c r="G20" s="147" t="s">
        <v>169</v>
      </c>
      <c r="H20" s="152">
        <v>2309</v>
      </c>
      <c r="I20" s="153">
        <v>0.427057979270395</v>
      </c>
    </row>
    <row r="21" spans="1:9" ht="15">
      <c r="A21" s="151" t="s">
        <v>170</v>
      </c>
      <c r="B21" s="147" t="s">
        <v>171</v>
      </c>
      <c r="C21" s="152">
        <v>12857</v>
      </c>
      <c r="D21" s="153">
        <v>0.26760250880734204</v>
      </c>
      <c r="F21" s="147" t="s">
        <v>170</v>
      </c>
      <c r="G21" s="147" t="s">
        <v>172</v>
      </c>
      <c r="H21" s="152">
        <v>2623</v>
      </c>
      <c r="I21" s="153">
        <v>0.48513342556355404</v>
      </c>
    </row>
    <row r="22" spans="1:9" ht="15">
      <c r="A22" s="151" t="s">
        <v>173</v>
      </c>
      <c r="B22" s="147" t="s">
        <v>139</v>
      </c>
      <c r="C22" s="152">
        <v>12004</v>
      </c>
      <c r="D22" s="153">
        <v>0.24984837176039</v>
      </c>
      <c r="F22" s="147" t="s">
        <v>173</v>
      </c>
      <c r="G22" s="147" t="s">
        <v>174</v>
      </c>
      <c r="H22" s="152">
        <v>1499</v>
      </c>
      <c r="I22" s="153">
        <v>0.277245522272119</v>
      </c>
    </row>
    <row r="23" spans="1:9" ht="15">
      <c r="A23" s="151" t="s">
        <v>175</v>
      </c>
      <c r="B23" s="147" t="s">
        <v>176</v>
      </c>
      <c r="C23" s="152">
        <v>8620</v>
      </c>
      <c r="D23" s="153">
        <v>0.17941460884493202</v>
      </c>
      <c r="F23" s="147" t="s">
        <v>175</v>
      </c>
      <c r="G23" s="147" t="s">
        <v>130</v>
      </c>
      <c r="H23" s="152">
        <v>1437</v>
      </c>
      <c r="I23" s="153">
        <v>0.265778395933979</v>
      </c>
    </row>
    <row r="24" spans="1:9" ht="15">
      <c r="A24" s="151" t="s">
        <v>177</v>
      </c>
      <c r="B24" s="147" t="s">
        <v>178</v>
      </c>
      <c r="C24" s="152">
        <v>7067</v>
      </c>
      <c r="D24" s="154">
        <v>0.147090839989227</v>
      </c>
      <c r="F24" s="147" t="s">
        <v>177</v>
      </c>
      <c r="G24" s="147" t="s">
        <v>179</v>
      </c>
      <c r="H24" s="152">
        <v>1429</v>
      </c>
      <c r="I24" s="153">
        <v>0.264298766729058</v>
      </c>
    </row>
    <row r="25" spans="1:9" ht="15">
      <c r="A25" s="151" t="s">
        <v>180</v>
      </c>
      <c r="B25" s="147" t="s">
        <v>181</v>
      </c>
      <c r="C25" s="152">
        <v>6871</v>
      </c>
      <c r="D25" s="154">
        <v>0.14301134308277602</v>
      </c>
      <c r="F25" s="147" t="s">
        <v>180</v>
      </c>
      <c r="G25" s="147" t="s">
        <v>182</v>
      </c>
      <c r="H25" s="152">
        <v>1322</v>
      </c>
      <c r="I25" s="153">
        <v>0.244508726113236</v>
      </c>
    </row>
    <row r="26" spans="1:9" ht="15">
      <c r="A26" s="151" t="s">
        <v>183</v>
      </c>
      <c r="B26" s="147" t="s">
        <v>184</v>
      </c>
      <c r="C26" s="152">
        <v>6570</v>
      </c>
      <c r="D26" s="154">
        <v>0.136746401405012</v>
      </c>
      <c r="F26" s="147" t="s">
        <v>183</v>
      </c>
      <c r="G26" s="147" t="s">
        <v>152</v>
      </c>
      <c r="H26" s="152">
        <v>1017</v>
      </c>
      <c r="I26" s="153">
        <v>0.188097862675614</v>
      </c>
    </row>
    <row r="27" spans="1:9" ht="15">
      <c r="A27" s="151" t="s">
        <v>185</v>
      </c>
      <c r="B27" s="147" t="s">
        <v>186</v>
      </c>
      <c r="C27" s="152">
        <v>3335</v>
      </c>
      <c r="D27" s="154">
        <v>0.0694138886888455</v>
      </c>
      <c r="F27" s="147" t="s">
        <v>185</v>
      </c>
      <c r="G27" s="147" t="s">
        <v>187</v>
      </c>
      <c r="H27" s="152">
        <v>826</v>
      </c>
      <c r="I27" s="153">
        <v>0.152771715408119</v>
      </c>
    </row>
    <row r="28" spans="1:9" ht="15">
      <c r="A28" s="151" t="s">
        <v>188</v>
      </c>
      <c r="B28" s="147" t="s">
        <v>189</v>
      </c>
      <c r="C28" s="152">
        <v>3220</v>
      </c>
      <c r="D28" s="154">
        <v>0.0670203063202646</v>
      </c>
      <c r="F28" s="147" t="s">
        <v>188</v>
      </c>
      <c r="G28" s="147" t="s">
        <v>190</v>
      </c>
      <c r="H28" s="152">
        <v>557</v>
      </c>
      <c r="I28" s="154">
        <v>0.103019183392642</v>
      </c>
    </row>
    <row r="29" spans="1:9" ht="15">
      <c r="A29" s="151" t="s">
        <v>191</v>
      </c>
      <c r="B29" s="147" t="s">
        <v>165</v>
      </c>
      <c r="C29" s="152">
        <v>2954</v>
      </c>
      <c r="D29" s="154">
        <v>0.0614838462329385</v>
      </c>
      <c r="F29" s="147" t="s">
        <v>191</v>
      </c>
      <c r="G29" s="147" t="s">
        <v>192</v>
      </c>
      <c r="H29" s="152">
        <v>535</v>
      </c>
      <c r="I29" s="154">
        <v>0.0989502030791084</v>
      </c>
    </row>
    <row r="30" spans="1:9" ht="15">
      <c r="A30" s="151" t="s">
        <v>193</v>
      </c>
      <c r="B30" s="147" t="s">
        <v>194</v>
      </c>
      <c r="C30" s="152">
        <v>2840</v>
      </c>
      <c r="D30" s="154">
        <v>0.059111077624084296</v>
      </c>
      <c r="F30" s="147" t="s">
        <v>193</v>
      </c>
      <c r="G30" s="147" t="s">
        <v>195</v>
      </c>
      <c r="H30" s="152">
        <v>503</v>
      </c>
      <c r="I30" s="154">
        <v>0.0930316862594234</v>
      </c>
    </row>
    <row r="31" spans="1:9" ht="15">
      <c r="A31" s="151" t="s">
        <v>196</v>
      </c>
      <c r="B31" s="147" t="s">
        <v>197</v>
      </c>
      <c r="C31" s="152">
        <v>2757</v>
      </c>
      <c r="D31" s="154">
        <v>0.0573835355667608</v>
      </c>
      <c r="F31" s="147" t="s">
        <v>196</v>
      </c>
      <c r="G31" s="147" t="s">
        <v>197</v>
      </c>
      <c r="H31" s="152">
        <v>490</v>
      </c>
      <c r="I31" s="154">
        <v>0.0906272888014264</v>
      </c>
    </row>
    <row r="32" spans="1:9" ht="15">
      <c r="A32" s="151" t="s">
        <v>198</v>
      </c>
      <c r="B32" s="147" t="s">
        <v>199</v>
      </c>
      <c r="C32" s="152">
        <v>2391</v>
      </c>
      <c r="D32" s="154">
        <v>0.0497656995067555</v>
      </c>
      <c r="F32" s="147" t="s">
        <v>198</v>
      </c>
      <c r="G32" s="147" t="s">
        <v>200</v>
      </c>
      <c r="H32" s="152">
        <v>470</v>
      </c>
      <c r="I32" s="154">
        <v>0.0869282157891232</v>
      </c>
    </row>
    <row r="33" spans="1:9" ht="15">
      <c r="A33" s="151" t="s">
        <v>201</v>
      </c>
      <c r="B33" s="147" t="s">
        <v>202</v>
      </c>
      <c r="C33" s="152">
        <v>2329</v>
      </c>
      <c r="D33" s="154">
        <v>0.0484752464036945</v>
      </c>
      <c r="F33" s="147" t="s">
        <v>201</v>
      </c>
      <c r="G33" s="147" t="s">
        <v>171</v>
      </c>
      <c r="H33" s="152">
        <v>355</v>
      </c>
      <c r="I33" s="154">
        <v>0.0656585459683803</v>
      </c>
    </row>
    <row r="34" spans="1:9" ht="15">
      <c r="A34" s="151" t="s">
        <v>203</v>
      </c>
      <c r="B34" s="147" t="s">
        <v>204</v>
      </c>
      <c r="C34" s="152">
        <v>2034</v>
      </c>
      <c r="D34" s="154">
        <v>0.0423351872842914</v>
      </c>
      <c r="F34" s="147" t="s">
        <v>203</v>
      </c>
      <c r="G34" s="147" t="s">
        <v>205</v>
      </c>
      <c r="H34" s="152">
        <v>354</v>
      </c>
      <c r="I34" s="154">
        <v>0.0654735923177652</v>
      </c>
    </row>
    <row r="35" ht="12.75">
      <c r="A35" s="155"/>
    </row>
    <row r="36" spans="1:9" ht="12.75">
      <c r="A36" s="156">
        <v>95</v>
      </c>
      <c r="B36" s="156" t="s">
        <v>206</v>
      </c>
      <c r="C36" s="157">
        <v>4804514</v>
      </c>
      <c r="D36" s="158">
        <v>99.5864722217481</v>
      </c>
      <c r="E36" s="156"/>
      <c r="F36" s="156">
        <v>51</v>
      </c>
      <c r="G36" s="156" t="s">
        <v>206</v>
      </c>
      <c r="H36" s="157">
        <v>540676</v>
      </c>
      <c r="I36" s="158">
        <v>99.4908225998564</v>
      </c>
    </row>
    <row r="38" ht="12.75">
      <c r="A38" s="26" t="s">
        <v>21</v>
      </c>
    </row>
    <row r="39" ht="12.75">
      <c r="A39" s="26" t="s">
        <v>22</v>
      </c>
    </row>
  </sheetData>
  <sheetProtection selectLockedCells="1" selectUnlockedCells="1"/>
  <mergeCells count="3">
    <mergeCell ref="A1:G1"/>
    <mergeCell ref="A3:D3"/>
    <mergeCell ref="F3:I3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0" customWidth="1"/>
    <col min="2" max="2" width="27.7109375" style="0" customWidth="1"/>
    <col min="3" max="11" width="11.28125" style="0" customWidth="1"/>
    <col min="12" max="12" width="10.00390625" style="0" customWidth="1"/>
  </cols>
  <sheetData>
    <row r="1" ht="20.25">
      <c r="A1" s="159" t="s">
        <v>207</v>
      </c>
    </row>
    <row r="2" spans="1:12" ht="15.75">
      <c r="A2" s="160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>
      <c r="A3" s="210"/>
      <c r="B3" s="210" t="s">
        <v>208</v>
      </c>
      <c r="C3" s="211" t="s">
        <v>209</v>
      </c>
      <c r="D3" s="211"/>
      <c r="E3" s="211"/>
      <c r="F3" s="211"/>
      <c r="G3" s="211"/>
      <c r="H3" s="211"/>
      <c r="I3" s="211"/>
      <c r="J3" s="211"/>
      <c r="K3" s="211"/>
      <c r="L3" s="162"/>
    </row>
    <row r="4" spans="1:12" ht="15.75">
      <c r="A4" s="210"/>
      <c r="B4" s="210"/>
      <c r="C4" s="163">
        <v>2013</v>
      </c>
      <c r="D4" s="163">
        <v>2014</v>
      </c>
      <c r="E4" s="163">
        <v>2015</v>
      </c>
      <c r="F4" s="163">
        <v>2016</v>
      </c>
      <c r="G4" s="163">
        <v>2017</v>
      </c>
      <c r="H4" s="164">
        <v>2018</v>
      </c>
      <c r="I4" s="165">
        <v>2019</v>
      </c>
      <c r="J4" s="165">
        <v>2020</v>
      </c>
      <c r="K4" s="165">
        <v>2021</v>
      </c>
      <c r="L4" s="166" t="s">
        <v>210</v>
      </c>
    </row>
    <row r="5" spans="1:12" ht="15.75">
      <c r="A5" s="212" t="s">
        <v>211</v>
      </c>
      <c r="B5" s="212"/>
      <c r="C5" s="167">
        <v>128232</v>
      </c>
      <c r="D5" s="167">
        <v>136734</v>
      </c>
      <c r="E5" s="167">
        <v>128516</v>
      </c>
      <c r="F5" s="167">
        <v>132957</v>
      </c>
      <c r="G5" s="167">
        <v>133466</v>
      </c>
      <c r="H5" s="167">
        <v>135682</v>
      </c>
      <c r="I5" s="168">
        <v>141127</v>
      </c>
      <c r="J5" s="168">
        <v>146977</v>
      </c>
      <c r="K5" s="168">
        <v>167230</v>
      </c>
      <c r="L5" s="169">
        <f aca="true" t="shared" si="0" ref="L5:L14">K5/J5*100</f>
        <v>113.77970702899094</v>
      </c>
    </row>
    <row r="6" spans="1:12" ht="15.75">
      <c r="A6" s="213" t="s">
        <v>212</v>
      </c>
      <c r="B6" s="213"/>
      <c r="C6" s="171">
        <v>75855</v>
      </c>
      <c r="D6" s="171">
        <v>79456</v>
      </c>
      <c r="E6" s="171">
        <v>74815</v>
      </c>
      <c r="F6" s="171">
        <v>79805</v>
      </c>
      <c r="G6" s="171">
        <v>74186</v>
      </c>
      <c r="H6" s="171">
        <v>75762</v>
      </c>
      <c r="I6" s="172">
        <v>79903</v>
      </c>
      <c r="J6" s="172">
        <v>85310</v>
      </c>
      <c r="K6" s="172">
        <v>103689</v>
      </c>
      <c r="L6" s="173">
        <f t="shared" si="0"/>
        <v>121.54378150275467</v>
      </c>
    </row>
    <row r="7" spans="1:12" ht="15.75">
      <c r="A7" s="214" t="s">
        <v>213</v>
      </c>
      <c r="B7" s="214"/>
      <c r="C7" s="168">
        <f aca="true" t="shared" si="1" ref="C7:K7">SUM(C8:C11)</f>
        <v>7589</v>
      </c>
      <c r="D7" s="168">
        <f t="shared" si="1"/>
        <v>7545</v>
      </c>
      <c r="E7" s="168">
        <f t="shared" si="1"/>
        <v>8563</v>
      </c>
      <c r="F7" s="168">
        <f t="shared" si="1"/>
        <v>8624</v>
      </c>
      <c r="G7" s="168">
        <f t="shared" si="1"/>
        <v>9519</v>
      </c>
      <c r="H7" s="168">
        <f t="shared" si="1"/>
        <v>10198</v>
      </c>
      <c r="I7" s="168">
        <f t="shared" si="1"/>
        <v>10394</v>
      </c>
      <c r="J7" s="168">
        <f t="shared" si="1"/>
        <v>11551</v>
      </c>
      <c r="K7" s="168">
        <f t="shared" si="1"/>
        <v>12391</v>
      </c>
      <c r="L7" s="174">
        <f t="shared" si="0"/>
        <v>107.27209765388277</v>
      </c>
    </row>
    <row r="8" spans="1:12" ht="15.75">
      <c r="A8" s="175" t="s">
        <v>214</v>
      </c>
      <c r="B8" s="176" t="s">
        <v>215</v>
      </c>
      <c r="C8" s="171">
        <v>1597</v>
      </c>
      <c r="D8" s="171">
        <v>1850</v>
      </c>
      <c r="E8" s="171">
        <v>2178</v>
      </c>
      <c r="F8" s="171">
        <v>2572</v>
      </c>
      <c r="G8" s="171">
        <v>2764</v>
      </c>
      <c r="H8" s="171">
        <v>2986</v>
      </c>
      <c r="I8" s="172">
        <v>3845</v>
      </c>
      <c r="J8" s="172">
        <v>3958</v>
      </c>
      <c r="K8" s="172">
        <v>4895</v>
      </c>
      <c r="L8" s="177">
        <f t="shared" si="0"/>
        <v>123.67357251136939</v>
      </c>
    </row>
    <row r="9" spans="1:12" ht="15.75">
      <c r="A9" s="170"/>
      <c r="B9" s="176" t="s">
        <v>216</v>
      </c>
      <c r="C9" s="171">
        <v>1373</v>
      </c>
      <c r="D9" s="171">
        <v>1293</v>
      </c>
      <c r="E9" s="171">
        <v>1764</v>
      </c>
      <c r="F9" s="171">
        <v>1360</v>
      </c>
      <c r="G9" s="171">
        <v>1393</v>
      </c>
      <c r="H9" s="171">
        <v>1745</v>
      </c>
      <c r="I9" s="172">
        <v>1248</v>
      </c>
      <c r="J9" s="172">
        <v>1642</v>
      </c>
      <c r="K9" s="172">
        <v>1684</v>
      </c>
      <c r="L9" s="177">
        <f t="shared" si="0"/>
        <v>102.557856272838</v>
      </c>
    </row>
    <row r="10" spans="1:12" ht="15.75">
      <c r="A10" s="170"/>
      <c r="B10" s="176" t="s">
        <v>217</v>
      </c>
      <c r="C10" s="171">
        <v>935</v>
      </c>
      <c r="D10" s="171">
        <v>804</v>
      </c>
      <c r="E10" s="171">
        <v>1209</v>
      </c>
      <c r="F10" s="171">
        <v>994</v>
      </c>
      <c r="G10" s="171">
        <v>1244</v>
      </c>
      <c r="H10" s="171">
        <v>1512</v>
      </c>
      <c r="I10" s="172">
        <v>872</v>
      </c>
      <c r="J10" s="172">
        <v>1050</v>
      </c>
      <c r="K10" s="172">
        <v>1188</v>
      </c>
      <c r="L10" s="177">
        <f t="shared" si="0"/>
        <v>113.14285714285714</v>
      </c>
    </row>
    <row r="11" spans="1:12" ht="15.75">
      <c r="A11" s="178"/>
      <c r="B11" s="176" t="s">
        <v>218</v>
      </c>
      <c r="C11" s="171">
        <v>3684</v>
      </c>
      <c r="D11" s="171">
        <v>3598</v>
      </c>
      <c r="E11" s="171">
        <v>3412</v>
      </c>
      <c r="F11" s="171">
        <v>3698</v>
      </c>
      <c r="G11" s="171">
        <f>2254+834+639+391</f>
        <v>4118</v>
      </c>
      <c r="H11" s="171">
        <v>3955</v>
      </c>
      <c r="I11" s="172">
        <v>4429</v>
      </c>
      <c r="J11" s="172">
        <v>4901</v>
      </c>
      <c r="K11" s="172">
        <v>4624</v>
      </c>
      <c r="L11" s="177">
        <f t="shared" si="0"/>
        <v>94.3480922260763</v>
      </c>
    </row>
    <row r="12" spans="1:12" ht="15">
      <c r="A12" s="179"/>
      <c r="B12" s="180" t="s">
        <v>219</v>
      </c>
      <c r="C12" s="181">
        <v>380</v>
      </c>
      <c r="D12" s="181">
        <v>417</v>
      </c>
      <c r="E12" s="181">
        <v>470</v>
      </c>
      <c r="F12" s="181">
        <v>548</v>
      </c>
      <c r="G12" s="181">
        <v>639</v>
      </c>
      <c r="H12" s="182">
        <v>499</v>
      </c>
      <c r="I12" s="183">
        <v>826</v>
      </c>
      <c r="J12" s="183">
        <v>1398</v>
      </c>
      <c r="K12" s="183">
        <v>679</v>
      </c>
      <c r="L12" s="177">
        <f t="shared" si="0"/>
        <v>48.569384835479255</v>
      </c>
    </row>
    <row r="13" spans="1:12" ht="15">
      <c r="A13" s="184"/>
      <c r="B13" s="180" t="s">
        <v>220</v>
      </c>
      <c r="C13" s="181">
        <v>3097</v>
      </c>
      <c r="D13" s="181">
        <v>2960</v>
      </c>
      <c r="E13" s="181">
        <v>2640</v>
      </c>
      <c r="F13" s="181">
        <v>2841</v>
      </c>
      <c r="G13" s="181">
        <f>2254+834</f>
        <v>3088</v>
      </c>
      <c r="H13" s="182">
        <v>3074</v>
      </c>
      <c r="I13" s="183">
        <v>3186</v>
      </c>
      <c r="J13" s="183">
        <v>3259</v>
      </c>
      <c r="K13" s="183">
        <v>3706</v>
      </c>
      <c r="L13" s="177">
        <f t="shared" si="0"/>
        <v>113.71586376189016</v>
      </c>
    </row>
    <row r="14" spans="1:12" ht="15">
      <c r="A14" s="185"/>
      <c r="B14" s="186" t="s">
        <v>221</v>
      </c>
      <c r="C14" s="187">
        <v>207</v>
      </c>
      <c r="D14" s="187">
        <v>220</v>
      </c>
      <c r="E14" s="187">
        <v>301</v>
      </c>
      <c r="F14" s="187">
        <v>309</v>
      </c>
      <c r="G14" s="187">
        <v>391</v>
      </c>
      <c r="H14" s="188">
        <v>382</v>
      </c>
      <c r="I14" s="189">
        <v>417</v>
      </c>
      <c r="J14" s="189">
        <v>244</v>
      </c>
      <c r="K14" s="189">
        <v>240</v>
      </c>
      <c r="L14" s="190">
        <f t="shared" si="0"/>
        <v>98.36065573770492</v>
      </c>
    </row>
    <row r="15" spans="1:12" ht="15">
      <c r="A15" s="191" t="s">
        <v>21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ht="18.75" customHeight="1">
      <c r="A16" s="194"/>
      <c r="B16" s="195" t="s">
        <v>222</v>
      </c>
      <c r="C16" s="196">
        <v>1881</v>
      </c>
      <c r="D16" s="196">
        <v>2008</v>
      </c>
      <c r="E16" s="197">
        <v>2095</v>
      </c>
      <c r="F16" s="197">
        <v>2172</v>
      </c>
      <c r="G16" s="196">
        <v>2254</v>
      </c>
      <c r="H16" s="198">
        <v>2278</v>
      </c>
      <c r="I16" s="198">
        <v>2360</v>
      </c>
      <c r="J16" s="198">
        <v>2315</v>
      </c>
      <c r="K16" s="198">
        <v>2753</v>
      </c>
      <c r="L16" s="193">
        <f>K16/J16*100</f>
        <v>118.92008639308855</v>
      </c>
    </row>
    <row r="17" spans="1:13" ht="27.75" customHeight="1">
      <c r="A17" s="199"/>
      <c r="B17" s="200" t="s">
        <v>223</v>
      </c>
      <c r="C17" s="201">
        <f aca="true" t="shared" si="2" ref="C17:K17">C13-C16</f>
        <v>1216</v>
      </c>
      <c r="D17" s="201">
        <f t="shared" si="2"/>
        <v>952</v>
      </c>
      <c r="E17" s="201">
        <f t="shared" si="2"/>
        <v>545</v>
      </c>
      <c r="F17" s="201">
        <f t="shared" si="2"/>
        <v>669</v>
      </c>
      <c r="G17" s="201">
        <f t="shared" si="2"/>
        <v>834</v>
      </c>
      <c r="H17" s="201">
        <f t="shared" si="2"/>
        <v>796</v>
      </c>
      <c r="I17" s="201">
        <f t="shared" si="2"/>
        <v>826</v>
      </c>
      <c r="J17" s="201">
        <f t="shared" si="2"/>
        <v>944</v>
      </c>
      <c r="K17" s="201">
        <f t="shared" si="2"/>
        <v>953</v>
      </c>
      <c r="L17" s="202">
        <f>K17/J17*100</f>
        <v>100.95338983050848</v>
      </c>
      <c r="M17" s="203"/>
    </row>
    <row r="18" ht="12.75">
      <c r="L18" s="204"/>
    </row>
    <row r="19" ht="12.75">
      <c r="A19" s="26" t="s">
        <v>224</v>
      </c>
    </row>
    <row r="21" ht="12.75">
      <c r="A21" s="26" t="s">
        <v>21</v>
      </c>
    </row>
    <row r="22" ht="12.75">
      <c r="A22" s="26" t="s">
        <v>22</v>
      </c>
    </row>
    <row r="24" ht="12.75">
      <c r="G24" s="205"/>
    </row>
  </sheetData>
  <sheetProtection selectLockedCells="1" selectUnlockedCells="1"/>
  <mergeCells count="5">
    <mergeCell ref="A3:B4"/>
    <mergeCell ref="C3:K3"/>
    <mergeCell ref="A5:B5"/>
    <mergeCell ref="A6:B6"/>
    <mergeCell ref="A7:B7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Tošovský</dc:creator>
  <cp:keywords/>
  <dc:description/>
  <cp:lastModifiedBy>Prokop Tošovský</cp:lastModifiedBy>
  <dcterms:created xsi:type="dcterms:W3CDTF">2024-04-12T08:33:57Z</dcterms:created>
  <dcterms:modified xsi:type="dcterms:W3CDTF">2024-04-18T08:37:08Z</dcterms:modified>
  <cp:category/>
  <cp:version/>
  <cp:contentType/>
  <cp:contentStatus/>
</cp:coreProperties>
</file>